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3820"/>
  <mc:AlternateContent xmlns:mc="http://schemas.openxmlformats.org/markup-compatibility/2006">
    <mc:Choice Requires="x15">
      <x15ac:absPath xmlns:x15ac="http://schemas.microsoft.com/office/spreadsheetml/2010/11/ac" url="C:\Users\Win11\Downloads\"/>
    </mc:Choice>
  </mc:AlternateContent>
  <xr:revisionPtr revIDLastSave="0" documentId="8_{55745E62-6FF7-41A1-B032-991F69D1B7A2}" xr6:coauthVersionLast="47" xr6:coauthVersionMax="47" xr10:uidLastSave="{00000000-0000-0000-0000-000000000000}"/>
  <bookViews>
    <workbookView xWindow="1065" yWindow="60" windowWidth="12990" windowHeight="15420" firstSheet="1" activeTab="1" xr2:uid="{00000000-000D-0000-FFFF-FFFF00000000}"/>
  </bookViews>
  <sheets>
    <sheet name="ОПШТИ НАПОМЕНИ" sheetId="41" r:id="rId1"/>
    <sheet name="АРХИТЕКТУРА" sheetId="35" r:id="rId2"/>
    <sheet name="ВОДОВОД И КАНАЛИЗАЦИЈА" sheetId="37" r:id="rId3"/>
    <sheet name="ЕЛЕКТРИКА" sheetId="38" r:id="rId4"/>
    <sheet name="ТЕРМОТЕХНИКА" sheetId="39" r:id="rId5"/>
    <sheet name="ПОТПОРЕН ЅИД" sheetId="42" r:id="rId6"/>
    <sheet name="РЕКАПИТУЛАР" sheetId="40" r:id="rId7"/>
  </sheets>
  <definedNames>
    <definedName name="_xlnm.Print_Area" localSheetId="1">АРХИТЕКТУРА!$A$3:$G$285</definedName>
    <definedName name="_xlnm.Print_Titles" localSheetId="1">АРХИТЕКТУРА!$3:$3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40" l="1"/>
  <c r="G285" i="35"/>
  <c r="G25" i="42"/>
  <c r="G53" i="42"/>
  <c r="G55" i="42" s="1"/>
  <c r="G61" i="42" s="1"/>
  <c r="G46" i="42"/>
  <c r="G43" i="42"/>
  <c r="G40" i="42"/>
  <c r="G22" i="42"/>
  <c r="G18" i="42"/>
  <c r="G26" i="42" s="1"/>
  <c r="G59" i="42" s="1"/>
  <c r="G15" i="42"/>
  <c r="G12" i="42"/>
  <c r="G9" i="42"/>
  <c r="G6" i="42"/>
  <c r="G24" i="35"/>
  <c r="G48" i="42" l="1"/>
  <c r="G60" i="42" s="1"/>
  <c r="G63" i="42"/>
  <c r="G6" i="40" s="1"/>
  <c r="G5" i="40"/>
  <c r="G4" i="40"/>
  <c r="F106" i="39"/>
  <c r="G3" i="40"/>
  <c r="G26" i="35"/>
  <c r="G196" i="38" l="1"/>
  <c r="G153" i="38"/>
  <c r="G164" i="38"/>
  <c r="G185" i="38"/>
  <c r="G195" i="38"/>
  <c r="G261" i="35"/>
  <c r="B105" i="39" l="1"/>
  <c r="B104" i="39"/>
  <c r="F100" i="39"/>
  <c r="F99" i="39"/>
  <c r="F98" i="39"/>
  <c r="F97" i="39"/>
  <c r="F96" i="39"/>
  <c r="F94" i="39"/>
  <c r="F93" i="39"/>
  <c r="F92" i="39"/>
  <c r="F90" i="39"/>
  <c r="F89" i="39"/>
  <c r="F87" i="39"/>
  <c r="F86" i="39"/>
  <c r="F84" i="39"/>
  <c r="F83" i="39"/>
  <c r="F81" i="39"/>
  <c r="F80" i="39"/>
  <c r="F78" i="39"/>
  <c r="F77" i="39"/>
  <c r="F75" i="39"/>
  <c r="F74" i="39"/>
  <c r="F73" i="39"/>
  <c r="F72" i="39"/>
  <c r="F71" i="39"/>
  <c r="F70" i="39"/>
  <c r="F68" i="39"/>
  <c r="F67" i="39"/>
  <c r="F101" i="39" s="1"/>
  <c r="F105" i="39" s="1"/>
  <c r="F65" i="39"/>
  <c r="F64" i="39"/>
  <c r="F63" i="39"/>
  <c r="F61" i="39"/>
  <c r="F60" i="39"/>
  <c r="F59" i="39"/>
  <c r="F51" i="39"/>
  <c r="F50" i="39"/>
  <c r="F49" i="39"/>
  <c r="F48" i="39"/>
  <c r="D47" i="39"/>
  <c r="F47" i="39"/>
  <c r="F44" i="39"/>
  <c r="F43" i="39"/>
  <c r="F42" i="39"/>
  <c r="F41" i="39"/>
  <c r="F40" i="39"/>
  <c r="F39" i="39"/>
  <c r="F38" i="39"/>
  <c r="F36" i="39"/>
  <c r="F35" i="39"/>
  <c r="F34" i="39"/>
  <c r="F33" i="39"/>
  <c r="F31" i="39"/>
  <c r="F30" i="39"/>
  <c r="F29" i="39"/>
  <c r="F28" i="39"/>
  <c r="F27" i="39"/>
  <c r="F26" i="39"/>
  <c r="F24" i="39"/>
  <c r="F23" i="39"/>
  <c r="F21" i="39"/>
  <c r="F20" i="39"/>
  <c r="F19" i="39"/>
  <c r="F18" i="39"/>
  <c r="F17" i="39"/>
  <c r="F15" i="39"/>
  <c r="F14" i="39"/>
  <c r="F13" i="39"/>
  <c r="F12" i="39"/>
  <c r="F11" i="39"/>
  <c r="F10" i="39"/>
  <c r="F7" i="39"/>
  <c r="G201" i="38"/>
  <c r="G200" i="38"/>
  <c r="G202" i="38" s="1"/>
  <c r="D209" i="38" s="1"/>
  <c r="G193" i="38"/>
  <c r="G192" i="38"/>
  <c r="G191" i="38"/>
  <c r="G190" i="38"/>
  <c r="G189" i="38"/>
  <c r="G188" i="38"/>
  <c r="G184" i="38"/>
  <c r="G183" i="38"/>
  <c r="G182" i="38"/>
  <c r="G181" i="38"/>
  <c r="G180" i="38"/>
  <c r="G179" i="38"/>
  <c r="G178" i="38"/>
  <c r="G177" i="38"/>
  <c r="G176" i="38"/>
  <c r="G175" i="38"/>
  <c r="G174" i="38"/>
  <c r="G173" i="38"/>
  <c r="G172" i="38"/>
  <c r="G168" i="38"/>
  <c r="G169" i="38" s="1"/>
  <c r="G163" i="38"/>
  <c r="G162" i="38"/>
  <c r="G161" i="38"/>
  <c r="G160" i="38"/>
  <c r="G159" i="38"/>
  <c r="G158" i="38"/>
  <c r="G157" i="38"/>
  <c r="G156" i="38"/>
  <c r="G151" i="38"/>
  <c r="G150" i="38"/>
  <c r="G149" i="38"/>
  <c r="G148" i="38"/>
  <c r="G147" i="38"/>
  <c r="G146" i="38"/>
  <c r="G145" i="38"/>
  <c r="G144" i="38"/>
  <c r="G143" i="38"/>
  <c r="G142" i="38"/>
  <c r="G141" i="38"/>
  <c r="G140" i="38"/>
  <c r="G139" i="38"/>
  <c r="G138" i="38"/>
  <c r="G137" i="38"/>
  <c r="G130" i="38"/>
  <c r="G129" i="38"/>
  <c r="G128" i="38"/>
  <c r="G127" i="38"/>
  <c r="G118" i="38"/>
  <c r="G117" i="38"/>
  <c r="G116" i="38"/>
  <c r="G115" i="38"/>
  <c r="G114" i="38"/>
  <c r="G113" i="38"/>
  <c r="G112" i="38"/>
  <c r="G111" i="38"/>
  <c r="G110" i="38"/>
  <c r="G109" i="38"/>
  <c r="G101" i="38"/>
  <c r="G100" i="38"/>
  <c r="G99" i="38"/>
  <c r="G91" i="38"/>
  <c r="G90" i="38"/>
  <c r="G89" i="38"/>
  <c r="G87" i="38"/>
  <c r="G86" i="38"/>
  <c r="G85" i="38"/>
  <c r="G84" i="38"/>
  <c r="G83" i="38"/>
  <c r="G81" i="38"/>
  <c r="G80" i="38"/>
  <c r="G78" i="38"/>
  <c r="G77" i="38"/>
  <c r="G74" i="38"/>
  <c r="G68" i="38"/>
  <c r="G67" i="38"/>
  <c r="G66" i="38"/>
  <c r="G64" i="38"/>
  <c r="G63" i="38"/>
  <c r="G62" i="38"/>
  <c r="G61" i="38"/>
  <c r="G53" i="38"/>
  <c r="G52" i="38"/>
  <c r="G51" i="38"/>
  <c r="G50" i="38"/>
  <c r="G49" i="38"/>
  <c r="G48" i="38"/>
  <c r="G47" i="38"/>
  <c r="G46" i="38"/>
  <c r="G44" i="38"/>
  <c r="G38" i="38"/>
  <c r="G30" i="38"/>
  <c r="G22" i="38"/>
  <c r="C160" i="37"/>
  <c r="C159" i="37"/>
  <c r="C158" i="37"/>
  <c r="C157" i="37"/>
  <c r="C156" i="37"/>
  <c r="C155" i="37"/>
  <c r="C154" i="37"/>
  <c r="G147" i="37"/>
  <c r="G146" i="37"/>
  <c r="G145" i="37"/>
  <c r="G144" i="37"/>
  <c r="G143" i="37"/>
  <c r="G148" i="37" s="1"/>
  <c r="G160" i="37" s="1"/>
  <c r="E137" i="37"/>
  <c r="G137" i="37" s="1"/>
  <c r="G136" i="37"/>
  <c r="G135" i="37"/>
  <c r="G133" i="37"/>
  <c r="G132" i="37"/>
  <c r="G130" i="37"/>
  <c r="G128" i="37"/>
  <c r="G127" i="37"/>
  <c r="G126" i="37"/>
  <c r="E119" i="37"/>
  <c r="G119" i="37"/>
  <c r="G118" i="37"/>
  <c r="G117" i="37"/>
  <c r="G115" i="37"/>
  <c r="E108" i="37"/>
  <c r="G108" i="37" s="1"/>
  <c r="G109" i="37" s="1"/>
  <c r="G157" i="37" s="1"/>
  <c r="G107" i="37"/>
  <c r="G105" i="37"/>
  <c r="G104" i="37"/>
  <c r="G102" i="37"/>
  <c r="G101" i="37"/>
  <c r="G100" i="37"/>
  <c r="E92" i="37"/>
  <c r="G92" i="37"/>
  <c r="E91" i="37"/>
  <c r="G91" i="37" s="1"/>
  <c r="G90" i="37"/>
  <c r="G89" i="37"/>
  <c r="G88" i="37"/>
  <c r="G87" i="37"/>
  <c r="E81" i="37"/>
  <c r="G81" i="37" s="1"/>
  <c r="E80" i="37"/>
  <c r="E83" i="37" s="1"/>
  <c r="G83" i="37" s="1"/>
  <c r="E79" i="37"/>
  <c r="G79" i="37" s="1"/>
  <c r="E78" i="37"/>
  <c r="G78" i="37" s="1"/>
  <c r="E77" i="37"/>
  <c r="G73" i="37"/>
  <c r="G74" i="37" s="1"/>
  <c r="G66" i="37"/>
  <c r="G65" i="37"/>
  <c r="G64" i="37"/>
  <c r="G63" i="37"/>
  <c r="G62" i="37"/>
  <c r="G60" i="37"/>
  <c r="E54" i="37"/>
  <c r="G54" i="37"/>
  <c r="E53" i="37"/>
  <c r="E52" i="37"/>
  <c r="G52" i="37"/>
  <c r="E51" i="37"/>
  <c r="E50" i="37"/>
  <c r="G50" i="37" s="1"/>
  <c r="G46" i="37"/>
  <c r="G47" i="37" s="1"/>
  <c r="G39" i="37"/>
  <c r="G38" i="37"/>
  <c r="G37" i="37"/>
  <c r="G36" i="37"/>
  <c r="G35" i="37"/>
  <c r="G34" i="37"/>
  <c r="G33" i="37"/>
  <c r="G32" i="37"/>
  <c r="G30" i="37"/>
  <c r="G29" i="37"/>
  <c r="G28" i="37"/>
  <c r="G27" i="37"/>
  <c r="G25" i="37"/>
  <c r="G23" i="37"/>
  <c r="G21" i="37"/>
  <c r="G20" i="37"/>
  <c r="E14" i="37"/>
  <c r="G14" i="37" s="1"/>
  <c r="E13" i="37"/>
  <c r="E16" i="37" s="1"/>
  <c r="G16" i="37" s="1"/>
  <c r="E12" i="37"/>
  <c r="G12" i="37" s="1"/>
  <c r="E11" i="37"/>
  <c r="G11" i="37"/>
  <c r="E10" i="37"/>
  <c r="G6" i="37"/>
  <c r="G7" i="37" s="1"/>
  <c r="F46" i="39"/>
  <c r="F45" i="39"/>
  <c r="G77" i="37"/>
  <c r="G53" i="37"/>
  <c r="G80" i="37"/>
  <c r="G184" i="35"/>
  <c r="G182" i="35"/>
  <c r="G244" i="35"/>
  <c r="G6" i="35"/>
  <c r="G8" i="35"/>
  <c r="G10" i="35"/>
  <c r="G12" i="35"/>
  <c r="G14" i="35"/>
  <c r="G16" i="35"/>
  <c r="G18" i="35"/>
  <c r="G20" i="35"/>
  <c r="G22" i="35"/>
  <c r="G32" i="35"/>
  <c r="G36" i="35"/>
  <c r="E40" i="35"/>
  <c r="G40" i="35" s="1"/>
  <c r="G43" i="35"/>
  <c r="G44" i="35"/>
  <c r="G47" i="35"/>
  <c r="E55" i="35"/>
  <c r="G55" i="35" s="1"/>
  <c r="G58" i="35"/>
  <c r="G61" i="35"/>
  <c r="G64" i="35"/>
  <c r="G67" i="35"/>
  <c r="G82" i="35"/>
  <c r="G83" i="35"/>
  <c r="G86" i="35"/>
  <c r="G89" i="35"/>
  <c r="G92" i="35"/>
  <c r="G96" i="35"/>
  <c r="G100" i="35"/>
  <c r="G104" i="35"/>
  <c r="G107" i="35"/>
  <c r="G110" i="35"/>
  <c r="G113" i="35"/>
  <c r="G117" i="35"/>
  <c r="G119" i="35"/>
  <c r="G125" i="35"/>
  <c r="G127" i="35"/>
  <c r="G128" i="35"/>
  <c r="G134" i="35"/>
  <c r="G137" i="35"/>
  <c r="G140" i="35"/>
  <c r="G143" i="35"/>
  <c r="G145" i="35"/>
  <c r="G147" i="35"/>
  <c r="G150" i="35"/>
  <c r="G152" i="35"/>
  <c r="G155" i="35"/>
  <c r="G160" i="35"/>
  <c r="G163" i="35"/>
  <c r="G165" i="35"/>
  <c r="G167" i="35"/>
  <c r="G169" i="35"/>
  <c r="G174" i="35"/>
  <c r="G176" i="35"/>
  <c r="G178" i="35"/>
  <c r="G180" i="35"/>
  <c r="G194" i="35"/>
  <c r="G198" i="35"/>
  <c r="G202" i="35"/>
  <c r="G206" i="35"/>
  <c r="G210" i="35"/>
  <c r="G217" i="35"/>
  <c r="G222" i="35"/>
  <c r="G224" i="35"/>
  <c r="E229" i="35"/>
  <c r="G229" i="35" s="1"/>
  <c r="E231" i="35"/>
  <c r="G231" i="35" s="1"/>
  <c r="E233" i="35"/>
  <c r="G233" i="35" s="1"/>
  <c r="G239" i="35"/>
  <c r="G240" i="35"/>
  <c r="G241" i="35"/>
  <c r="G242" i="35"/>
  <c r="G243" i="35"/>
  <c r="G250" i="35"/>
  <c r="G254" i="35"/>
  <c r="G259" i="35"/>
  <c r="G262" i="35"/>
  <c r="G265" i="35"/>
  <c r="G266" i="35"/>
  <c r="G267" i="35"/>
  <c r="G268" i="35"/>
  <c r="G69" i="35" l="1"/>
  <c r="G27" i="35"/>
  <c r="G272" i="35" s="1"/>
  <c r="G130" i="35"/>
  <c r="G276" i="35" s="1"/>
  <c r="G120" i="37"/>
  <c r="G158" i="37" s="1"/>
  <c r="E82" i="37"/>
  <c r="G82" i="37" s="1"/>
  <c r="E15" i="37"/>
  <c r="G15" i="37" s="1"/>
  <c r="G13" i="37"/>
  <c r="E56" i="37"/>
  <c r="G56" i="37" s="1"/>
  <c r="E55" i="37"/>
  <c r="G55" i="37" s="1"/>
  <c r="G40" i="37"/>
  <c r="G67" i="37"/>
  <c r="G10" i="37"/>
  <c r="G17" i="37" s="1"/>
  <c r="G41" i="37" s="1"/>
  <c r="G154" i="37" s="1"/>
  <c r="G256" i="35"/>
  <c r="G283" i="35" s="1"/>
  <c r="G171" i="35"/>
  <c r="G278" i="35" s="1"/>
  <c r="G120" i="35"/>
  <c r="G275" i="35" s="1"/>
  <c r="G156" i="35"/>
  <c r="G277" i="35" s="1"/>
  <c r="G245" i="35"/>
  <c r="G282" i="35" s="1"/>
  <c r="G93" i="37"/>
  <c r="G138" i="37"/>
  <c r="G159" i="37" s="1"/>
  <c r="G132" i="38"/>
  <c r="G120" i="38"/>
  <c r="G105" i="38"/>
  <c r="G70" i="38"/>
  <c r="G56" i="38"/>
  <c r="G273" i="35"/>
  <c r="G114" i="35"/>
  <c r="G274" i="35" s="1"/>
  <c r="G185" i="35"/>
  <c r="G279" i="35" s="1"/>
  <c r="G225" i="35"/>
  <c r="G280" i="35" s="1"/>
  <c r="G269" i="35"/>
  <c r="G284" i="35" s="1"/>
  <c r="G84" i="37"/>
  <c r="F52" i="39"/>
  <c r="G94" i="37"/>
  <c r="G156" i="37" s="1"/>
  <c r="G235" i="35"/>
  <c r="G281" i="35" s="1"/>
  <c r="G51" i="37"/>
  <c r="G57" i="37" s="1"/>
  <c r="G68" i="37" s="1"/>
  <c r="G155" i="37" s="1"/>
  <c r="D208" i="38" l="1"/>
  <c r="G133" i="38"/>
  <c r="D207" i="38" s="1"/>
  <c r="H284" i="35"/>
  <c r="G7" i="40" s="1"/>
  <c r="G161" i="37"/>
  <c r="D211" i="38" l="1"/>
</calcChain>
</file>

<file path=xl/sharedStrings.xml><?xml version="1.0" encoding="utf-8"?>
<sst xmlns="http://schemas.openxmlformats.org/spreadsheetml/2006/main" count="1189" uniqueCount="731">
  <si>
    <t>Земјани  работи</t>
  </si>
  <si>
    <t>Бетонски работи</t>
  </si>
  <si>
    <t>Арматура и Челик</t>
  </si>
  <si>
    <t>Изолациони  работи</t>
  </si>
  <si>
    <t>Ѕидарски работи</t>
  </si>
  <si>
    <t>Тесарски Покривачки работи</t>
  </si>
  <si>
    <t>Лимарски работи</t>
  </si>
  <si>
    <t>Столарски работи</t>
  </si>
  <si>
    <t>Молерофарбарски работи</t>
  </si>
  <si>
    <t>Oбработка на подови</t>
  </si>
  <si>
    <t>пар</t>
  </si>
  <si>
    <t>Објект</t>
  </si>
  <si>
    <t>Непредвидени работи при ископ</t>
  </si>
  <si>
    <t>БЕТОНСКИ РАБОТИ</t>
  </si>
  <si>
    <t>кг</t>
  </si>
  <si>
    <t>Хидроизолација</t>
  </si>
  <si>
    <t>ЅИДАРСКИ   РАБОТИ</t>
  </si>
  <si>
    <t>ТЕСАРСКИ И ПОКРИВАЧКИ РАБОТИ</t>
  </si>
  <si>
    <t>ЛИМАРСКИ    РАБОТИ</t>
  </si>
  <si>
    <t>Забелешка:</t>
  </si>
  <si>
    <t>МОЛЕРОФАРБАРСКИ РАБОТИ</t>
  </si>
  <si>
    <t>ФАСАДЕРСКИ  РАБОТИ</t>
  </si>
  <si>
    <t>4</t>
  </si>
  <si>
    <t>5</t>
  </si>
  <si>
    <t>6</t>
  </si>
  <si>
    <t>м2</t>
  </si>
  <si>
    <t>3</t>
  </si>
  <si>
    <t>7</t>
  </si>
  <si>
    <t>8</t>
  </si>
  <si>
    <t>9</t>
  </si>
  <si>
    <t>2. Набавка, транспорт и пумпно вградување на бетонот со користење на вибратор за изедначување на структурата на вградениот материјал. Према позициите треба да се оформуваат работни платформи и скеле.
По бетонирање треба грижа и одржување на бетонот</t>
  </si>
  <si>
    <t>3. На потребни позиции бетоните се со додадок за водонепропустливост 1%</t>
  </si>
  <si>
    <t>4. Бетонирање при екстремни услови, условува преземање на соодветни мерки согласно со важечки прописи.</t>
  </si>
  <si>
    <t>5. Сите видливи бетонски елементи и натур бетон изведба, дефекти (течења и сегрегации) на бетонот не се дозволени. На спој на бетон при фази на бетонирање да се постават триаголни лајсни за одвојување на "стар со нов" бетон и на сите видиви рабови на бетонските елементи</t>
  </si>
  <si>
    <t>6. При вградување на бетоните сите површини претходно да се исчистат, обезпрашат и обезмастат, и по потреба да се премачкаат со врска за стар со нов бетон.</t>
  </si>
  <si>
    <t>7. Да се земе се комплет во цената, вклучувајќи ги и деталните описи на позициите.</t>
  </si>
  <si>
    <t>8. Сите бетонски и армирано бетонски работи да се земат по проект за конструкција-статика.</t>
  </si>
  <si>
    <t>10</t>
  </si>
  <si>
    <t>11</t>
  </si>
  <si>
    <t>12</t>
  </si>
  <si>
    <t>м1</t>
  </si>
  <si>
    <t>Сите мерки на врати и прозори да бидат земени на лице место од страна на изведувачот , а сите останати услови за типот на позицијата
да  бидат според  приложени   шеми  во проектот.</t>
  </si>
  <si>
    <t>Набавка,  изработка  и вградување  на Внатрешни врати, крилото од фурниран медијапан,  каса и первез, метал, комплет оков, со отварање  према шема од цртеж, вградени на ѕид</t>
  </si>
  <si>
    <t>Напомена:
Сите позиции го вклучуваат потребниот споен материјал, обложување на шпалетни, аголни и завршни лајсни, потребни китирања на споеви.</t>
  </si>
  <si>
    <t>Ед.мерка</t>
  </si>
  <si>
    <t>1.1</t>
  </si>
  <si>
    <t>1.2</t>
  </si>
  <si>
    <t>1.3</t>
  </si>
  <si>
    <t>1.4</t>
  </si>
  <si>
    <t>1.5</t>
  </si>
  <si>
    <t>1.6</t>
  </si>
  <si>
    <t>1.7</t>
  </si>
  <si>
    <t>1.8</t>
  </si>
  <si>
    <t>1.9</t>
  </si>
  <si>
    <t>ОРГАНИЗИРАЊЕ НА ГРАДИЛИШТЕ</t>
  </si>
  <si>
    <t xml:space="preserve">Изработка на проект за подготвителни работи согласно Закон за градење и Елаборат за безбедност и здравје при работа  за време на градежните работи, согласно важечкиот Закон за безбедност и здравје при работа. </t>
  </si>
  <si>
    <t>ЗЕМЈАНИ РАБОТИ</t>
  </si>
  <si>
    <t>2.1</t>
  </si>
  <si>
    <t>Поз.</t>
  </si>
  <si>
    <t>Опис на позиции</t>
  </si>
  <si>
    <t>Вкупна количина</t>
  </si>
  <si>
    <t>Вкупна цена</t>
  </si>
  <si>
    <t>Обележување на границите на градилиштето (геометар) и изработка и поставување на ограда околу градилиште со врати за  пристап согласно закон за градба</t>
  </si>
  <si>
    <t>Обезбедување на овластена лабараторија за испитување на квалитет  на бетон и арматура и геомеханички работи</t>
  </si>
  <si>
    <t>Набавка и поставување на монтажна канцеларија за технички персонал комплетно опремена  со мебел</t>
  </si>
  <si>
    <t>Набавка и поставување на монтажна канцеларија за надзор комплетно опремена со мебел</t>
  </si>
  <si>
    <t>РЕКАПИТУЛАЦИЈА</t>
  </si>
  <si>
    <t>2.2</t>
  </si>
  <si>
    <t>2.3</t>
  </si>
  <si>
    <t>2.4</t>
  </si>
  <si>
    <t>2.5</t>
  </si>
  <si>
    <t>2.6</t>
  </si>
  <si>
    <t>2.7</t>
  </si>
  <si>
    <t>2.8</t>
  </si>
  <si>
    <t>2.10</t>
  </si>
  <si>
    <t>2.11</t>
  </si>
  <si>
    <t>1. Пред да се започне со вградување на бетонот треба да се набави, транспортира и изработи соодветна оплата, вклучувајќи отворање на отвори за инсталации, усогласено со сите проектни фази, премачкување со оплатно масло пред употреба и вградување арматура за позициите</t>
  </si>
  <si>
    <t>3.1</t>
  </si>
  <si>
    <t>3.2</t>
  </si>
  <si>
    <t>3.4</t>
  </si>
  <si>
    <t>3.5</t>
  </si>
  <si>
    <t>3.6</t>
  </si>
  <si>
    <t>3.7</t>
  </si>
  <si>
    <t>3.8</t>
  </si>
  <si>
    <t>ИЗОЛАТЕРСКИ  РАБОТИ</t>
  </si>
  <si>
    <t>5.1</t>
  </si>
  <si>
    <t>4.1</t>
  </si>
  <si>
    <t>6.1</t>
  </si>
  <si>
    <t>6.2</t>
  </si>
  <si>
    <t>6.3</t>
  </si>
  <si>
    <t>6.4</t>
  </si>
  <si>
    <t>6.5</t>
  </si>
  <si>
    <t>7.1</t>
  </si>
  <si>
    <t>7.2</t>
  </si>
  <si>
    <t>8.1</t>
  </si>
  <si>
    <t>8.2</t>
  </si>
  <si>
    <t>8.3</t>
  </si>
  <si>
    <t>9.1</t>
  </si>
  <si>
    <t>9.2</t>
  </si>
  <si>
    <t>НАПОМЕНИ:</t>
  </si>
  <si>
    <t>(6,80х11,90)+(9,60х11,90)+(6,80х9,60)=</t>
  </si>
  <si>
    <t>Машински ископ на хумусен слој земја со дебелина од 20см. Материјалот да се депонира до 25 км.</t>
  </si>
  <si>
    <t>Објект:</t>
  </si>
  <si>
    <t>Градежна јама - површина:</t>
  </si>
  <si>
    <t>м3</t>
  </si>
  <si>
    <t>4.2</t>
  </si>
  <si>
    <t xml:space="preserve">Набавка,транспорт,изработка и вградување на арматура РА  400/500 според Градежно конструктивниот проект . </t>
  </si>
  <si>
    <t xml:space="preserve">Обележување и исколчување на објектот според коти од локациско урбанистичкиот дел, со геометар и геометриски  параметри со вклучени фиксирани точки и евентуално потреба од нивно повторно утврдување. </t>
  </si>
  <si>
    <t>Од Поз.2.2</t>
  </si>
  <si>
    <t>Од Поз.2.3</t>
  </si>
  <si>
    <t xml:space="preserve">Транспорт на земја до 25км., со утовар и истовар. Количините се земаат во транспортирана цврста маса. </t>
  </si>
  <si>
    <t>По бетонирање на темелите, во објектот се насипува земја во слоеви од 25 - 30см., со планирање , со квасење и со набивање со лесни машински и рачни набивачи до потребен модул на стисливост.</t>
  </si>
  <si>
    <t>Набавка, насипување и изработка на  слој за филтрирање (дренажа) околу објектот и темелните ленти од гранулиран речен камен Ф15-20мм</t>
  </si>
  <si>
    <t>Набавка, насипување и изработка на на слој за филтрирање (дренажа) околу објектот и темелните ленти од гранулиран речен камен Ф20-30мм</t>
  </si>
  <si>
    <t>Набавка, транспорт и вградување на градежен текстил 250гр/м2 околу двата слоја за филтрирање Ф15-20мм и слој за филтрирање Ф20-30мм со преклоп 20 см.</t>
  </si>
  <si>
    <t>10% од предвидени</t>
  </si>
  <si>
    <t>ден</t>
  </si>
  <si>
    <t>3.3</t>
  </si>
  <si>
    <t>АРМАТУРА И ЧЕЛИК</t>
  </si>
  <si>
    <t>ВКУПНО  5.  ИЗОЛАЦИОНИ  РАБОТИ</t>
  </si>
  <si>
    <t>6.6</t>
  </si>
  <si>
    <t>Малтерисување на бетонски површини од столбови, платна и носачи со една и повеќе ивици, премачкани со прајмер за бетонски површини и малтерисани со истиот малтер како и зидовите. На ќошовите да се постават метални ќош лајсни. Површините се пресметани во развиена ширина и  така ќе се наплатуваат.</t>
  </si>
  <si>
    <t>ВКУПНО 6. ЅИДАРСКИ   РАБОТИ:</t>
  </si>
  <si>
    <t>7.3</t>
  </si>
  <si>
    <t xml:space="preserve">2. Поставување на парна брана од ПЕ фолија или друга фолија специјално наменета за тоа - директно на бетонската плоча. Парната брана се поставува и под хоризонтален олук и внатрешна страна на атиката.                                                </t>
  </si>
  <si>
    <t>7.3.1</t>
  </si>
  <si>
    <t xml:space="preserve">Термоизолациони работи во кровна конструкција :                                               1.Поставување на камена минерална волна со д=10 см на арм. бет. плоча. (преку парна брана).                                                                                        </t>
  </si>
  <si>
    <t>3.10</t>
  </si>
  <si>
    <t>ВКУПНО 7. ТЕСАРСКИ И ПОКРИВАЧКИ РАБОТИ:</t>
  </si>
  <si>
    <t>ВКУПНО 8. ЛИМАРСКИ    РАБОТИ:</t>
  </si>
  <si>
    <t>ВКУПНО 1. ОРГАНИЗИРАЊЕ НА ГРАДИЛИШТЕ:</t>
  </si>
  <si>
    <t>Организирање градилиште</t>
  </si>
  <si>
    <t>9.1.1</t>
  </si>
  <si>
    <t>9.1.2</t>
  </si>
  <si>
    <t>9.2.1</t>
  </si>
  <si>
    <t>9.2.2</t>
  </si>
  <si>
    <t>8.5</t>
  </si>
  <si>
    <t>10.1</t>
  </si>
  <si>
    <t>10.3</t>
  </si>
  <si>
    <t>10.2</t>
  </si>
  <si>
    <t>ВКУПНО 10. МОЛЕРОФАРБАРСКИ РАБОТИ:</t>
  </si>
  <si>
    <t>11.1</t>
  </si>
  <si>
    <t>11.2</t>
  </si>
  <si>
    <t>Вкупно без ДДВ:</t>
  </si>
  <si>
    <t>Трошоци на Мобилизација и Демобилизација на градилиштето</t>
  </si>
  <si>
    <t>1.околу објект:68.40х0.76 + 24.6х0.44 = 63 м3</t>
  </si>
  <si>
    <t xml:space="preserve">Под мршав бетон: </t>
  </si>
  <si>
    <t>365м2 х 0.25 = 91,25 м3</t>
  </si>
  <si>
    <t>Под врзни греди 25/60 :</t>
  </si>
  <si>
    <t>Х пр. 38,31м1х0,25х0,5 = 4,80м3             Y пр. 45,10м1х0,25х0,5= 5,70м3</t>
  </si>
  <si>
    <t>408 х (1,10-0,20) =</t>
  </si>
  <si>
    <t>Помеѓу темелни стопи до под подна плоча од  -1.10 до -0.12</t>
  </si>
  <si>
    <t>284.54м2х0.97х0.98м=270,48 м3</t>
  </si>
  <si>
    <t>93м1х0.37м2=34,41 м3</t>
  </si>
  <si>
    <t>93м1х0.19м2=17.67м3</t>
  </si>
  <si>
    <t>93м1 х 3.50м1 =</t>
  </si>
  <si>
    <t>93м1 х 0.65 =</t>
  </si>
  <si>
    <t>Набавка, транспорт и вградување на гео текстил околу ПВЦ цевка  Ф150.</t>
  </si>
  <si>
    <t>Темели самци:19х1х1х0.5+9х1.2х1.2х0.5+1х1.5х1.5х0.5 = 51,32м3</t>
  </si>
  <si>
    <t xml:space="preserve">319.60м2 х 0,12см = 38.35 м3 </t>
  </si>
  <si>
    <t>Изработка на подна плоча на +/- 0.00 д=12см со МБ30 армирана со арм.мрежа Q188. Набавка на бетонот и материјали за оплатирање се вклучени во цената.</t>
  </si>
  <si>
    <t>79,10 м1 х 0.25 х 0.98 =19.40</t>
  </si>
  <si>
    <t>Бетонирање  на арм. бетонски столбови Ѕ1 со пресек 25/40 см МБ 30 (C25/30) по  детал од градежно конструктивниот проект, и со предходнa изработка на соодветна оплата со потребни врзни елементи.Набавка на бетонот и материјали за оплатирање се вклучени во цената.</t>
  </si>
  <si>
    <t xml:space="preserve">Столбови Ѕ1 25/40 см Н=399см пар 29 (висината земена до под греда)              </t>
  </si>
  <si>
    <t xml:space="preserve">Ниво -0.60 до +3.39                                 29х0,25х0,40х3.99= 11.57 м3   </t>
  </si>
  <si>
    <t>Греди со пресек 25/40см.,
(земена е висината на гредите до плоча 26 см)</t>
  </si>
  <si>
    <t>Плочa со дебелина д=14 см</t>
  </si>
  <si>
    <t>Бетонирање на  меѓукатна конструкција со д=14см  со МБ 30(C25/30)  по  детал од градежно конструктивниот проект,и со предходно изработка на соодветна оплата со потребни врзни елементи и потпирање.Набавка на бетонот и материјали за оплатирање се вклучени во цената.</t>
  </si>
  <si>
    <t>93.70 м1 х 0.8м =74.96 м2</t>
  </si>
  <si>
    <t>3.9</t>
  </si>
  <si>
    <t>Бетонирање на бетон за пад ш=0.35 м под хоризонтален олук д=5-8см.</t>
  </si>
  <si>
    <t>Набавка,транспорт,изработка и вградување на мрежаста арматура МАР 500/560  според
Градежно конструктивниот проект.</t>
  </si>
  <si>
    <t>хоризонтална - 349 м2                                  вертикална -    117  м2</t>
  </si>
  <si>
    <t>5.2</t>
  </si>
  <si>
    <t>В-В (4.39 + 4.39)х3.39=29.76</t>
  </si>
  <si>
    <t>Ѕидање на внатрешни ѕидови од +/-0.00 до +3.39 со ќерамички акустик гитер блок д=25 см во продолжен малтер со вклучени серклажи и надвратници.</t>
  </si>
  <si>
    <t>В-В  2.18х3.39=7.39м2</t>
  </si>
  <si>
    <t>Малтерисување со цементен малтер во една рака грубо фино, врз претходен шприц со цементно млеко во санитарни чворови и кујна каде ќе се поставуваат плочки.</t>
  </si>
  <si>
    <t>Набавка на материјал и изработка на дрвена носива кровна конструкција на четири води согласно проектна документација. Да се изврши соодветно анкерување на венчаниците односно рожниците и дрвените столбови со метална лама 2.5/25 прицврстена со „РБ“ шрафови ф12 или слични со метална типла бушени  во арм. бетонската конструкција Понудената цена да се пресмета на хоризонтална површина.</t>
  </si>
  <si>
    <t>7.3.2</t>
  </si>
  <si>
    <t>Изработка и вградување  на хоризонтални олуци со пресек 25/30/25 см.,Р.Ш=80 см.  од челичен  пластифициран лим д=0.6мм. Составите изработени по технички прописи, зафатени со кровниот лим со фалцовање и со едновремена изработка на пад %. Комплет со врзен материјал и потребни држачи.</t>
  </si>
  <si>
    <t>Изработка и вградување на опшивка - капа окапник со ширина 38 см  на кровен парапет објект со РШ=50 см.,челичен пластифициран  лим,  Составите изработени по технички прописи,заварени Комплет со врзен материјал.</t>
  </si>
  <si>
    <t>8.6</t>
  </si>
  <si>
    <t xml:space="preserve">Вертикални олуци од пластифициран челичен лим д=0.6мм со кружен пресек ф 110мм, комплет со врзни елементи да се спои во хор.олук. Вертикална должина 3,9м и коса 0.9м заедно со врзните елементи. Вкупно парчина 6. </t>
  </si>
  <si>
    <t>ПОЗ. А</t>
  </si>
  <si>
    <t>Ниво  ±0,00  десна    пар 4</t>
  </si>
  <si>
    <t>ПОЗ. В</t>
  </si>
  <si>
    <t>Ниво  ±0,00  лева       пар 4</t>
  </si>
  <si>
    <t>Ниво  ±0,00 десна   пар 7</t>
  </si>
  <si>
    <t>Ниво  +/-0.00 лева   пар 4</t>
  </si>
  <si>
    <t>ПОЗ. 1</t>
  </si>
  <si>
    <t>ПОЗ. 2</t>
  </si>
  <si>
    <t>9.1.3</t>
  </si>
  <si>
    <t>ПОЗ.3</t>
  </si>
  <si>
    <t>димензии  160/220 см,  фиксни+отварање</t>
  </si>
  <si>
    <t>димензии 200/100 на одклоп</t>
  </si>
  <si>
    <t>пар 1</t>
  </si>
  <si>
    <t xml:space="preserve"> пар 1</t>
  </si>
  <si>
    <t>9.1.4</t>
  </si>
  <si>
    <t>димензии  200/280</t>
  </si>
  <si>
    <t>9.1.5</t>
  </si>
  <si>
    <t>димензии 433/280</t>
  </si>
  <si>
    <t>Малтерисување на тавани со опис како позиција 6.4 (без тавани во санитарни чворови)</t>
  </si>
  <si>
    <t>6.7</t>
  </si>
  <si>
    <t>А-А  75.39 - 3.48 =71.91м2                       7-7                        =26.61м2                            В-В 38.34 - 2.60 =35.74м2                       4-4                        =26.14м2                       Д-Д38.17 - 2.60 =35.57м2                                 1-1                       =51.90м2</t>
  </si>
  <si>
    <t>13</t>
  </si>
  <si>
    <t>КЕРАМИЧАРСКИ РАБОТИ</t>
  </si>
  <si>
    <t>Во тоалети - 109.50 м2</t>
  </si>
  <si>
    <t>Чајна кујна -     4.22 м2</t>
  </si>
  <si>
    <t>ВКУПНО 12. ЌЕРАМИЧАРСКИ РАБОТИ:</t>
  </si>
  <si>
    <t>Фасадерски работи</t>
  </si>
  <si>
    <t>ВКУПНО 13. ФАСАДЕРСКИ  РАБОТИ</t>
  </si>
  <si>
    <t xml:space="preserve">со димензии 160 см, </t>
  </si>
  <si>
    <t>со димензии 405 см</t>
  </si>
  <si>
    <t xml:space="preserve">димензии 200 см, </t>
  </si>
  <si>
    <t>РШ 131см+105см =2.36м</t>
  </si>
  <si>
    <t>Ќерамичарски работи</t>
  </si>
  <si>
    <t>леви     пар 10</t>
  </si>
  <si>
    <t>десни   пар 10</t>
  </si>
  <si>
    <t>Ниво+3,74 428,90 м2 х0.14 =60.05 м3</t>
  </si>
  <si>
    <t xml:space="preserve"> - WC                           =151.00      м2                                            -  Чајна кујна 2.81х1.5  =    4.20      м2                          </t>
  </si>
  <si>
    <t>Набавка, транспорт и насипување на тампон-дробен камен, под  подна плоча, под темелни ленти и покрај темелни греди со распростирање, планирање и набивање без вибрации во слоеви со д= 25 см., до постигнување на минимален модул на стисливост од 40 Мpa</t>
  </si>
  <si>
    <t>Зидање на фасадни зидови од кота +/-0.00 до + 3.40 со термо гитер ќерамички блок  со д=25 см , со продолжен малтер. Во пресметка да се земат и хоризонтални серклажи како и надпрозорници и надвратници.</t>
  </si>
  <si>
    <t>Изработка и поставување на информативни табли со димензии по избор на изведувачот испишана со содржина согласно закон за градба  а изработена од метална рамка и поцинкован лим</t>
  </si>
  <si>
    <t>Набавка и поставување на монтажен објект за работници со гардеробер</t>
  </si>
  <si>
    <t>димензии  405/220, две фиксни стакла и двокрилна стаклена врата</t>
  </si>
  <si>
    <t>3.1.1</t>
  </si>
  <si>
    <t>5.3</t>
  </si>
  <si>
    <t>Малтерисување на внатрешни површини на зидови,столбови и греди  со машински гипсан малтер со поставување на метални аголни и внатрешни Т лајсни,стаклена мрежичка на споевите бетон со керамички блок и влечен до спремна површина за глетовање. Подлогата од ќерамички блок да се премачка со соодветна подлогаl ,а бетонските површини со соодветна подлога за обезбедување на контакт на гипсаниот малтер со бетонските површини Во оваа позиција се влезени преградните зидови од кота 0.00 до +3.60.</t>
  </si>
  <si>
    <t>Изработка на основен бетон Д=7см.,под темели во два слоја,  МБ20 со потребна оплата - дрвени греди 10/8см.                                 Слој 1 367.60 м2 х 0.07 = 25.73 м3          Слој 2 328.00 м2 х 0.07 = 22.96 м3</t>
  </si>
  <si>
    <t>Изработка на основен бетон Д=5см, под подна плоча во еден слој, МБ20 278 м2 х 0.05 x 1 слој = 13,90 м3</t>
  </si>
  <si>
    <t>11.3</t>
  </si>
  <si>
    <t>Чајна кујна: 7,60 м2</t>
  </si>
  <si>
    <t>Тоалети:    15,40 м2</t>
  </si>
  <si>
    <t>13,3</t>
  </si>
  <si>
    <t xml:space="preserve">Набавка и поставување на монтажен санитарен објект со редовно сервисирање и чистење. </t>
  </si>
  <si>
    <t>Бетонирање на аб ободно платно од   -1.10 до -0.12 (висок носач)  25/98 со МБ 30 (C25/30) водонепропусен, по  детал од градежно конструктивниот проект, со предходно изработка на двострана оплата со потребни врзни елементи.Набавка на бетонот и материјали за оплатирање се вклучени во цената.</t>
  </si>
  <si>
    <t>Бетонирање со МБ 30 (C25/30) водонепропусен, на темели самци, по детал од градежно конструктивниот проект со предходно изработка  на соодветна  оплата со потребни врзни елементи.Набавка на бетонот и материјали за оплатирање се вклучени во цената</t>
  </si>
  <si>
    <t>11.4</t>
  </si>
  <si>
    <t>Монтажа врз цементен малтер. Да се земе комплет во цената.</t>
  </si>
  <si>
    <t>11.5</t>
  </si>
  <si>
    <t>димензии  90/16/215 см</t>
  </si>
  <si>
    <t>димензии  70/16/215см</t>
  </si>
  <si>
    <t>Изведба на микроармирана цементна кошулка со полипропиленски влакна мин. 400г/м³ д= 4-6 см со поставување на ПВЦ фолија и EPS (експандиран полистирен) 30кг/м3 д=2цм. Да се изведат дилатации на секои 16-20m², a кон обемните ѕидови со EPS со д=1см.</t>
  </si>
  <si>
    <t xml:space="preserve">Машински ископ на земја, во широк обем, од II i III категорија за  градежна јама со длабочини до кота на темели со фино дотерување на кота на фундирање рачно или  со ситни машини  како и обезбедување на ископот по сите технички прописи и стручен надзор . Материјалот ќе се користи дел за насип а дел ќе  се депонира до 25км. Количините се пресметуваат во цврста маса. Транспортот не е вклучен во цената </t>
  </si>
  <si>
    <t xml:space="preserve">Ниво +3,39                                                 Rx правец:   (25.19х3х0.25х0.26)+(12.75х2х0.25х 0.26) = 6.57 м3                                  Ry правец:                                               =(17х4х0.25х0.26) + (8.50х3х0.25х0.26)=6.08м3                                                     </t>
  </si>
  <si>
    <t xml:space="preserve">  - Столбови 25/40 со една ивица     пар 6 х РШ= 0.40х3.39 =8.14 м2               пар 3 х РШ= 0.55х3.39 =5.59 м2             пар 2 х РШ= 0.25х3.39 =1.70м2                                            -Столбови 25/40 со 4 ивици                  пар 1 х РШ= 1.30Х3.39=4.41м2                                      Греди со една ивица                     РШ=0.34х77.32м1 = 26.30м2                                               Греди со две ивици                  РШ=0.67х 28.51м1   =  19.10 м2                                                Вкупно Приземје:  = 65.24 м2                                                                                                                                                                        </t>
  </si>
  <si>
    <t>ПОЗ. 4                                                                 Влезна врата комплет со брави и рачки.</t>
  </si>
  <si>
    <t>ПОЗ.5 Влезен портал со двокрилна стаклена врата.</t>
  </si>
  <si>
    <t xml:space="preserve">Набавка и изработка на вентилирана фасада на алуминиумска и челична конструкција, со вкупна дебелина од 8 +2 +0.4 = 11см, која е составена од полимер цементно лепило за камена волна,термоизолација камена минерална волна 8 см, паропропусна водонепропусна фолија, слој за воздушно проветрување 2см и фасадна облога од Алуминиумски композитни сендвич панели со дебелина од 4мм AL 500 Silver Metalic  врз АБ стреа заедно со Атика. </t>
  </si>
  <si>
    <t>Изведба на ВЕРТИКАЛНИ БРИСОЛЕИ со висина од 3-4 м на места по потреба, во улога на држачи за партерно уредно зеленило
-алуминиумски профили со димензии 32/120 мм заштитени со композитна обвивка од полиетилен со голема густина HDP измешан со дрвен прав со краен изглед на дрво и исполнети стандарди за долготраен природен изглед на на дворешни влијанија ИЛИ од                -индустриски   произведено дрво со димензии4.8/150 мм со докажана заштита од надворешни влијанија.  Анкерувањето во аб подлога и во аб плоча горе, се врши со анкериод високовреден челик и РБ штрафови, заштитен од надворешни влијанија, спрема детаљ од проект и издигнат 10 см од тлото.      (напомена) Изведувачот да обрати внимание на постигнатата крутост на брисолеите па со согласност од проектантот да се изврши меѓусебно укрутување на средина од висината или третински растојание од влупната висина на елементите.</t>
  </si>
  <si>
    <t>Преграден гипскартонски ѕид (предвиден во сува постапка)Набавка, транспорт и монтажа на преграден ѕид со вкупна дебелина 150mm, на челична поцинкувана потконструкција од CW и UW профили, широки 75mm и дебелина на челичниот лим од 0,6mm; UW профилите се налепуваат со дихт-лента. Потконструкцијата двострано, трослојно се обложува со противпожарни гипсени плочи тип DF (според МКС EN 520, 12,5mm и исполна од  5cm камена волна со густина од мин.30kg/m³  во празниот простор помеѓу профилите. Споевите на плочите се фугираат двофазно со соодветна гипсена маса за исполна, а кај надворешните плочи се поставува и бандажна лента. Системот да има атест за звучна изолација од мин. 55dB и ПП-заштита од 120 минути.</t>
  </si>
  <si>
    <t xml:space="preserve">2-2   15.29х3.39     =51.83м2                  2/3   6.02х3.60       =21.67м2                          3-3     2.81х3.39       =9.53м2                            5-5   7.75х3.39       =26.27м2                          6-6   4.94х3.39       =16.75м2                          А/Б   14.49х3.6      =52.16м2                           Б-Б   8.75х3.39      =29.66м2                           Б/В   2.56х3.6        =9.22м2                             В/Г    5.29х 3.6       =19.04м2                           Г-Г    9.08х3.39      =30.78м2                                                </t>
  </si>
  <si>
    <t xml:space="preserve">10.35х3.39     =35.09м2                          4-4 </t>
  </si>
  <si>
    <t>ПОЗ ПП</t>
  </si>
  <si>
    <t>9.2.3</t>
  </si>
  <si>
    <t xml:space="preserve"> Набавка на материјал, изработка,транспорт и монтирање на еднокрилна противпожарна врата ПП (ппв) со димнезии 91/215 см и огноотпорност 90 минути. Рамката и крилото на вратата се изработени од алуминиумски профили. Вратата е опремена со стандарден противпожарен оков и хидрауличен затворач, со отворање на крилата по вертикална оска кон надвор под агол од 90°. Во позицијата се предвидувца опшивање со експандирачка лента при контактот со ѕидната површина.</t>
  </si>
  <si>
    <t>Вкупно 4. АРМАТУРА И ЧЕЛИК:</t>
  </si>
  <si>
    <t>Вкупно 3. БЕТОНСКИ РАБОТИ:</t>
  </si>
  <si>
    <t>Вкупно 2. ЗЕМЈЕНИ РАБОТИ:</t>
  </si>
  <si>
    <t>ОБРАБОТКА НА ПОДОВИ И ПЛАФОНИ</t>
  </si>
  <si>
    <t>ВКУПНО 11. ПОДОПОЛАГАЧКИ И ПЛАФОНСКИ РАБОТИ:</t>
  </si>
  <si>
    <t>Набавка, транспорт и монтажа на огноотпорен спуштен плафон во тоалети со број на простории  на згусната потконструкција во две нивоа, од монтажни и носечки челични поцинкувани CD 27/60mm  и UD 27/28mm - профили, со дебелина на челичен лим од 0,6mm (носечки профил на 80цм, монтажни на 50цм и жици на 80цм), прицврстени на носечкиот таван со челичен клин и жица со увце и анкер-спојка. УД профилите се налепуваат со дихт-лента. CD-профилите меѓусебно се поврзуваат со крстести спојки. Системот еднослојно се обложува со противпожарни гипсени плочи со контролирана густина тип DF20 (според МКС EN 520) 20mm. Споевите се фугираат двофазно, со соодветна гипсена исполна и бандажна лента. Системот да има актуелен атест за 30-минутна противпожарна заштита.</t>
  </si>
  <si>
    <t>Општивање на отвори за ревизија на вентилациони канали, затворени со лим. капи.</t>
  </si>
  <si>
    <t>паушал</t>
  </si>
  <si>
    <t xml:space="preserve">Набавка и монтажа на облога на завршни подпрозорни елементи солбанци со димензии Ш=20см РШ=25 цм, изработени од АЛ КОМПОЗИТНИ СЕНДВИЧ ПАНЕЛИ материјал RAL7016 по избор на проектантот и инвеститорот.
</t>
  </si>
  <si>
    <t>Изработка и вградување на опшивки на   парапетен ѕид-атика со пр. РШ=80см.,
со  челичен пластифициран  лим, Составите изработени по технички прописи,зафатени со перчин за хор.олук, и лепење со трајно еластичен кит  комплет со врзен материјал .</t>
  </si>
  <si>
    <t xml:space="preserve">Набавка и вградување - изработка на кровна покривка од трапезен пластифициран челичен лим, д=0.6мм  со високо ребро.RAL7011 (iron grey) или по избор на инвеститорот.                           </t>
  </si>
  <si>
    <t>3. Поставување  екструдиран полистирен (XPS) - 30кг//м3  со д=3-5 см под хоризонтален олук и внатре на страна на атика, над парната брана, а испод бетонот за пад.</t>
  </si>
  <si>
    <t>Изработка на флексибилна двокомпонентна хидроизолација на цементна база  во три премази на  подови во санитарни јазли и подигнување на хидроизолацијата до х=20см по зидовите во санитариите. Подлогата треба да биде обезмастена и обезпрашена . На сите агли да се постават преодни самолепливи бандаж траки со трајноеластичен кит.</t>
  </si>
  <si>
    <t>Набавка, транспорт, подготовка  и вградување на хоризонтална и вертикална хидроизолација со д= П 4 мм/П -  еластомерна битуменска хидроизолациона лента со влошка од полиестерски филц заварена на прајмираната бетонска подлога од мршав бетон со соодветна подлога и изведено   по сите технички прописи и препораки на производителот  за тој тип на
работи над подлога од бетон. Заштита да се изврши со полиетиленска бобичаста ПВЦ фолија  со преклоп од 10 см и заварени споеви за внатрешните страни, додека од надворешните страни врз темелните стопи и арм. бетонско платно со екструдиран полистирен д=5 см.</t>
  </si>
  <si>
    <t>Глетовање на површини и финално обработени со боја за внатрешни ѕидови. (RAL 9010)</t>
  </si>
  <si>
    <t>Површина од малтерисани таваници глетовани и финално обработка со боја за внатрешни ѕидови во две раце.  (RAL 9010)</t>
  </si>
  <si>
    <t>Површина од столбови и греди - глетовани и финално обработка со боја за внатрешни ѕидови во две раце. (RAL 9010)</t>
  </si>
  <si>
    <t>Глетовање на зидни површини и финално обработка со боја за внатрешни ѕидови во две раце.  (RAL 9010)</t>
  </si>
  <si>
    <t>Облагање на Атика од внатрешна страна со екструдиран полистирен XPS см и Н=80 см, и по хоризонтала под бетон за пад за хоризонтален олук со д=2см и Ш=38см, лепен со соодветен лепак и завршно обработени површини со соодветен лепак и армиран со стаклена мрежичка. 93м1х(0.8+0,37)=108.81 м2</t>
  </si>
  <si>
    <t>Бетонирање на а.б. Греди со пресек 25/40см со МБ 30 (C25/30) по  детал од Градежно конструктивниот проект, и со предходно изработка на соодветна оплата со потребни врзни елементи и потпирање. Набавка на бетонот и материјали за оплатирање се вклучени во цената.</t>
  </si>
  <si>
    <t>Облагање на кровната конструкција со оплата од рециклирано дрво во вид на дрвена иверка од отпадно дрво со д=20мм, водоотпорна паропропусна фолија, подолжни летви 5/2,5см ковани во правец со и над роговите и попречни штафни 8/5 см штрафени со соодветни шрафови преку летвите и иверката во самите рогови со мин анкерување од 5 см во роговите. Понудената цена да се пресмета на коса површина.</t>
  </si>
  <si>
    <t>Изработка на флексибилна двокомпонентна хидроизолација на цементна база  во два премази на врз основен (мршав) бетон и темелни аб зидови, под подна плоча и заштитена со полиетиленска бобичаста фолија. Подлогата треба да биде обезмастена и обезпрашена .</t>
  </si>
  <si>
    <t>Бетонирање  на арм. бетонско платно, парапет за скриен олук со пресек 12/80 см, МБ 30 (C25/30) по  детал од градежно конструктивниот проект, и со предходнa изработка на соодветна оплата со потребни врзни елементи.Набавка на бетонот и материјали за оплатирање се вклучени во цената.</t>
  </si>
  <si>
    <t>Ѕидање на внатрешни ѕидови од +/-0.00 до +3.39 и +3.60 со ќерамички акустик гитер блок д=12.5 см во продолжен малтер со вклучени хоризонтални серклажи во висина на надвратници.</t>
  </si>
  <si>
    <t>Набавка и изработка на вентилирана фасада на алуминиумска и челична конструкција, со вкупна дебелина од 8 +2 +0.4 = 11см, која е составена од полимер цементно лепило за камена волна,термоизолација камена минерална волна 8 см, паропропусна водонепропусна фолија, слој за воздушно проветрување 2см и фасадна облога од Алуминиумски композитни сендвич панели со дебелина од 4мм   AL 500 Silver Metalic. Изведувачот е должен да предложи с-м  со алуминиумски  профили, да изработи изведбен проект во кој ќе биде содржана  статичка пресметка за фасадниот с-м, план на кроење, друга потребна документација и избор на боја усогласена со Инвеститорот. Во пресметка се влезени количините на фасадните зидови на новиот објект за царината. Потребното скеле да се вкалкулира во единечната цена.</t>
  </si>
  <si>
    <t>СТОЛАРСКИ И БРАВАРСКИ  РАБОТИ</t>
  </si>
  <si>
    <t>ВКУПНО 9. СТОЛАРСКИ И БРАВАРСКИ  РАБОТИ:</t>
  </si>
  <si>
    <t xml:space="preserve"> Набавка,транспорт и монтажа на Алуминиумски прозори (со RAL 7016), врати, внатрешни  шалтери  од 6 коморен „топол“ профил, со двослоен стакло пакет 6+16+4, „четири сезони“ ,а во согласност со стандардите и нормативите за енергетска ефикасност.Начинот на отворање е даден во шема на столарија. и според шема на столарија точните димензии да се утврдат на лице место после оформувањето на зидарските отвори и усогласување со фасадниот систем. Оковот за столаријата да се предвиди  со висок квалитет и по највисоките стандарди за јавни установи.</t>
  </si>
  <si>
    <r>
      <t xml:space="preserve">Завршна обработка на </t>
    </r>
    <r>
      <rPr>
        <b/>
        <sz val="11"/>
        <rFont val="Arial Narrow"/>
        <family val="2"/>
      </rPr>
      <t>Под П1</t>
    </r>
    <r>
      <rPr>
        <sz val="11"/>
        <rFont val="Arial Narrow"/>
        <family val="2"/>
      </rPr>
      <t xml:space="preserve">  од IQ (Intelligence Quality) PUR (reinforce) зајакнат синтетички под од синтетички материјали како стаклопластика,поливинил хлорид со пластификатори и минимална дебелина  Д= 5мм, со врвен квалитет,соодветен за јавни простории и по постапка утврдена од производителот со соодветен прајмер и лепак . Овој под се монтира во канцелариските простории и холови во административен  дел. Боја, дезен како и типот во ролна или плочи го одобрува Инвеститорот.</t>
    </r>
  </si>
  <si>
    <t>Ед. цена</t>
  </si>
  <si>
    <t>Бр.</t>
  </si>
  <si>
    <t>Позиција - Опис</t>
  </si>
  <si>
    <t xml:space="preserve">Единица мерка </t>
  </si>
  <si>
    <t>Количина</t>
  </si>
  <si>
    <t>Единечна цена
(ден )</t>
  </si>
  <si>
    <t>Вкупна 
цена 
(ден )</t>
  </si>
  <si>
    <t xml:space="preserve">1. НАДВОРЕШНА ВОДОВОДНА МРЕЖА </t>
  </si>
  <si>
    <t>I</t>
  </si>
  <si>
    <t>ГЕОДЕТСКИ РАБОТИ</t>
  </si>
  <si>
    <t xml:space="preserve"> </t>
  </si>
  <si>
    <t xml:space="preserve">Геодетско обележување на трасaтa на водоводните мрежи со сите проектирани елементи од основниот проект. </t>
  </si>
  <si>
    <t>m'</t>
  </si>
  <si>
    <t>ВКУПНО I:</t>
  </si>
  <si>
    <t>II</t>
  </si>
  <si>
    <t>Машински 80%</t>
  </si>
  <si>
    <t>Рачно 20%:</t>
  </si>
  <si>
    <t>Рачно планирање на дното на ровот 
(0.80*50.00)</t>
  </si>
  <si>
    <t>Набавка, транспорт и вградување на песок околу и над горната ивица на цевката во висина од 30cm. 
(0.80*0.40*50.00-0.03*0.03*3.14*50.00)</t>
  </si>
  <si>
    <t>ВКУПНО II:</t>
  </si>
  <si>
    <t>III</t>
  </si>
  <si>
    <t>ИНСТАЛАТЕРСКИ РАБОТИ</t>
  </si>
  <si>
    <t>Набавка, транспорт и монтажа на водоводни цевки за санитарна водоводна мрежа PE100 - SDR17 по стандард EN 12201-2  (сертифицирана за питка вода), со работен притисок NP  10 bari</t>
  </si>
  <si>
    <t xml:space="preserve">OD 75mm </t>
  </si>
  <si>
    <t xml:space="preserve">OD 63mm </t>
  </si>
  <si>
    <t>Набавка, транспорт и монтажа на полипропиленски санитарни цевки за вода PP-R (10 бари) за ладна вода со сите неопходни фитинзи и спојни елементи.</t>
  </si>
  <si>
    <t>d32mm (1")</t>
  </si>
  <si>
    <t>Набавка, транспорт и монтажа на челични поцинковани цевки со приклучни материјали: фирнајс, коноп, куки, фитинзи и др. Цевките треба да имаат машки навој. Пресметка по m' инсталирана и тестирана цевка.</t>
  </si>
  <si>
    <t>Ø2"</t>
  </si>
  <si>
    <t>Набавка, транспорт и вградување на  фасонски парчиња и арматури изработени од нодуларен лив по стандард EN 545 со работен притисок од 10 bari.</t>
  </si>
  <si>
    <t>Адаптер фланша со широк опсег OD90 / DN80 mm</t>
  </si>
  <si>
    <t xml:space="preserve">парче </t>
  </si>
  <si>
    <t>Т парче со прирабници DN 80 / 65 mm</t>
  </si>
  <si>
    <t xml:space="preserve">Плоснат затворач со вградена гарнитура DN65mm </t>
  </si>
  <si>
    <t>Адаптер фланша со широк опсег OD75 / DN65 mm</t>
  </si>
  <si>
    <t>Набавка, транспорт и вградување на  фасонски парчиња и арматури изработени од полиетилен PE100 PN10 SDR17.</t>
  </si>
  <si>
    <t>Колено 90° OD63mm</t>
  </si>
  <si>
    <t xml:space="preserve">ПЕ адаптер фланша со метален 
прстен OD63mm / Ø2"
</t>
  </si>
  <si>
    <t>ХДПЕ тештик OD75 / 63 mm</t>
  </si>
  <si>
    <t>ХДПЕ тештик OD75 / 75 mm</t>
  </si>
  <si>
    <t>ХДПЕ редуцир OD75 / 32 mm</t>
  </si>
  <si>
    <t>Поставување на подземна сигнализациона трака за предупредување над изведените водоводни цевки.</t>
  </si>
  <si>
    <t>Испитување на изведената линија под соодветен притисок, според стандардна методологија на тестирање, 1.50 поголем од работниот притисок во времетраење од 24 часа, водење на дневник и издавање на сертификат.</t>
  </si>
  <si>
    <t>Тест на квалитетот на водата на системот за водоснабдување и по препорака од овластено лице дезинфекција (хлорирање) на изградената водоводна мрежа водење дневник и издавање на потврда.</t>
  </si>
  <si>
    <t>ВКУПНО :</t>
  </si>
  <si>
    <t>2. НАДВОРЕШНА ФЕКАЛНА КАНАЛИЗАЦИЈА</t>
  </si>
  <si>
    <t xml:space="preserve">Геодетско обележување на трасaтa на фекалната канализација со сите проектирани елементи од основниот проект. </t>
  </si>
  <si>
    <t>Рачно планирање на дното на ровот 
(0.80*28.00)</t>
  </si>
  <si>
    <t>Набавка, транспорт и вградување на песок околу и над горната ивица на цевката во висина од 30cm. 
(0.80*0.45*28.00-0.08*0.08*3.14*28.00)</t>
  </si>
  <si>
    <t>Набавка, транспорт и монтажа на полиетиленска коругирана двослојна канализациона цевка за сообраќајно оптоварување класа SN8, произведена и инсталирана во согласност со стандардот EN 13476-3.</t>
  </si>
  <si>
    <t>PE DN160 mm (Внатрешен дијаметар, ID=138.00mm)</t>
  </si>
  <si>
    <t xml:space="preserve">Изработка на фекални ревизиони шахти од готови префабрикувани бетонски елементи со светол профил Ø1000 mm. </t>
  </si>
  <si>
    <t>Шахта со висина од 0.90 метри.</t>
  </si>
  <si>
    <t>Шахта со висина од 1.20 метри.</t>
  </si>
  <si>
    <t>Набавка, транспорт и вградување на капак на шахта за тешко сообраќајно оптоварување D400 изработен од нодуларен лив.</t>
  </si>
  <si>
    <t>Поставување на подземна сигнализациона трака за предупредување над изведените канализациони цевки.</t>
  </si>
  <si>
    <t>Испитување на изведената канализациона линија под соодветен притисок, според стандардна методологија на тестирање.</t>
  </si>
  <si>
    <t>ВКУПНО III:</t>
  </si>
  <si>
    <t>3. НАДВОРЕШНА АТМОСФЕРСКА КАНАЛИЗАЦИЈА</t>
  </si>
  <si>
    <t xml:space="preserve">Геодетско обележување на трасaтa на атмосферската канализација со сите проектирани елементи од основниот проект. </t>
  </si>
  <si>
    <t>ВКУПНО  I:</t>
  </si>
  <si>
    <t>Рачно планирање на дното на ровот 
(0.80*60.00)</t>
  </si>
  <si>
    <t>Набавка, транспорт и вградување на песок околу и над горната ивица на цевката во висина од 30cm. 
(0.80*0.45*60.00-0.08*0.08*3.14*60.00)</t>
  </si>
  <si>
    <t>PE DN110 mm (Внатрешен дијаметар,ID=94.00mm)</t>
  </si>
  <si>
    <t>PE DN160 mm (Внатрешен дијаметар,ID=138.00mm)</t>
  </si>
  <si>
    <t xml:space="preserve">Изработка на атмосферски ревизиони шахти од готови префабрикувани бетонски елементи со светол профил Ø1000 mm и средна висина од 1.20 метри. </t>
  </si>
  <si>
    <t xml:space="preserve">4. ВНАТРЕШЕН САНИТАРЕН ВОДОВОД </t>
  </si>
  <si>
    <t>d20mm (1/2")</t>
  </si>
  <si>
    <t>d25mm (3/4")</t>
  </si>
  <si>
    <t>Набавка, транспорт и монтажа на топчести вентили, непосредно пред секое приклучување на санитарен чвор и по влезот во објектот.</t>
  </si>
  <si>
    <t>Ø1/2"</t>
  </si>
  <si>
    <t>Ø1"</t>
  </si>
  <si>
    <t>Набавка, транспорт и монтажа на ек - вентили опремени со пониклована капа за шољи, мијалници, писоари, туш и мијалници</t>
  </si>
  <si>
    <t>Ø3/8"-Ø1/2"</t>
  </si>
  <si>
    <t>Тестирање на водоводната мрежа на притисок 1.5 пати поголем од работниот притисок, со 24 часовно времетраење и издавање сертификат.</t>
  </si>
  <si>
    <t>5. ВНАТРЕШНА ХИДРАНТСКА МРЕЖА</t>
  </si>
  <si>
    <t>Набавка, транспорт и монтажа на челични поцинковани цевки за внатрешна противпожарна хидрантска мрежа со приклучни материјали: фирнајс, коноп, куки, фитинзи и др. Цевките треба да имаат машки навој. Пресметка по m' инсталирана и тестирана цевка.</t>
  </si>
  <si>
    <t>Набавка, транспорт и монтажа на шибер вентили од поцинкован челик.</t>
  </si>
  <si>
    <t>шибер вентил Ø2"</t>
  </si>
  <si>
    <t>Набавка, транспорт и монтажа на внатрешни ѕидни противпожарни хидранти со димензии 500/500/140 опремени со платнено гумено црево L=15,00m комплетно со млазница, сместени во противпожарниот ормар, означени со буквата „H“ и хидрантски вентил Ø2“ .</t>
  </si>
  <si>
    <t>Тестирање на хидрантската мрежа на притисок 1.5 пати поголем од работниот притисок, со 24 часовно времетраење и издавање сертификат.</t>
  </si>
  <si>
    <t xml:space="preserve">6. ВНАТРЕШНА ФЕКАЛНА КАНАЛИЗАЦИЈА </t>
  </si>
  <si>
    <t xml:space="preserve">Набавка, транспорт и монтажа на еднослојни компактни ПВЦ канализациони цевки,  (јачина на прстен SN 8 KN/m²), произведени од неомекнат поливинил хлорид, во сите погледи според проектираните дијаметри. ПВЦ цевките треба да се произведуваат и сертифицираат според EN 1401. </t>
  </si>
  <si>
    <t>Ø100мм</t>
  </si>
  <si>
    <t>Ø70мм</t>
  </si>
  <si>
    <t>Ø50мм</t>
  </si>
  <si>
    <t>Набавка и монтажа на подни решетки со топ сифони со пониклован капак, со затворач за мирис. Отпорни на температури до 85ºC.</t>
  </si>
  <si>
    <t>Набавка, транспорт и монтажа на ревизиони отвори поставени на канализационите вертикали.</t>
  </si>
  <si>
    <t>Набавка, транспорт и монтажа на канализациони вентилациони глави</t>
  </si>
  <si>
    <t>Ø150мм</t>
  </si>
  <si>
    <t>Тестирање на целокупната изведена фекална канализација</t>
  </si>
  <si>
    <t xml:space="preserve">7. САНИТАРНИ УРЕДИ </t>
  </si>
  <si>
    <t>Набавка, транспорт и монтажа на едноделен садопер, комплет со батерија за ладна и топла вода, со сифон за одвојување на маснотиите</t>
  </si>
  <si>
    <t>Набавка, транспорт и монтажа на мијалник, изработен од санитарен порцелан опремен со сифон, мешалки за ладна и топла вода и други додатоци</t>
  </si>
  <si>
    <t>Набавка, транспорт и монтажа на вградена тоалетна шолја - комплет со низок резервоар за испирање и други додатоци</t>
  </si>
  <si>
    <t>Набавка, транспорт и монтажа на нискомонтажен електричен бојлер од 10 литри.</t>
  </si>
  <si>
    <t>Набавка, транспорт и монтажа на високомонтажен електричен бојлер од 10 литри.</t>
  </si>
  <si>
    <t>РЕКАПИТУЛАР НА ПРЕДМЕРНИ КОЛИЧИНИ ЗА ОБЈЕКТ 
НОВОПРОЕКТИРАН ТЕРМИНАЛ ЗА СТОКОВО ЦАРИНЕЊЕ</t>
  </si>
  <si>
    <r>
      <t>Комбиниран ископ (машински и рачен) на ров за положување на цевките со ширина од 0.80 метри и со средна длабочина од 1.00m во земја III и IV категорија. Вкупна количина на ископ 0.80*1.00*50.00 =40 m</t>
    </r>
    <r>
      <rPr>
        <vertAlign val="superscript"/>
        <sz val="11"/>
        <rFont val="Arial Narrow"/>
        <family val="2"/>
      </rPr>
      <t>3</t>
    </r>
    <r>
      <rPr>
        <sz val="11"/>
        <rFont val="Arial Narrow"/>
        <family val="2"/>
      </rPr>
      <t>. Пресметка по материјал од ископ m</t>
    </r>
    <r>
      <rPr>
        <vertAlign val="superscript"/>
        <sz val="11"/>
        <rFont val="Arial Narrow"/>
        <family val="2"/>
      </rPr>
      <t>3</t>
    </r>
    <r>
      <rPr>
        <sz val="11"/>
        <rFont val="Arial Narrow"/>
        <family val="2"/>
      </rPr>
      <t>.</t>
    </r>
  </si>
  <si>
    <r>
      <t>m</t>
    </r>
    <r>
      <rPr>
        <vertAlign val="superscript"/>
        <sz val="11"/>
        <rFont val="Arial Narrow"/>
        <family val="2"/>
      </rPr>
      <t>3</t>
    </r>
  </si>
  <si>
    <r>
      <t>m</t>
    </r>
    <r>
      <rPr>
        <vertAlign val="superscript"/>
        <sz val="11"/>
        <rFont val="Arial Narrow"/>
        <family val="2"/>
      </rPr>
      <t>2</t>
    </r>
  </si>
  <si>
    <r>
      <t>Изработка на подлога од песок - утовар, транспорт и истовар со рачно распостелување на песок по дното на ровот со дијаметар на зрно од 0.00 - 4.00mm во дебелина од 10 cm. Пресметка по m</t>
    </r>
    <r>
      <rPr>
        <vertAlign val="superscript"/>
        <sz val="11"/>
        <rFont val="Arial Narrow"/>
        <family val="2"/>
      </rPr>
      <t>3</t>
    </r>
    <r>
      <rPr>
        <sz val="11"/>
        <rFont val="Arial Narrow"/>
        <family val="2"/>
      </rPr>
      <t>.
(0.80*0.10*50.00)</t>
    </r>
  </si>
  <si>
    <r>
      <t>Затрупување на ров со земјен матeријал од III и IV категорија од ископ во слоеви од по 30cm со машинско или рачно набивање до бараната збиеност на ровот. Пресметка по m</t>
    </r>
    <r>
      <rPr>
        <vertAlign val="superscript"/>
        <sz val="11"/>
        <rFont val="Arial Narrow"/>
        <family val="2"/>
      </rPr>
      <t>3</t>
    </r>
    <r>
      <rPr>
        <sz val="11"/>
        <rFont val="Arial Narrow"/>
        <family val="2"/>
      </rPr>
      <t xml:space="preserve">. </t>
    </r>
  </si>
  <si>
    <r>
      <t>Одвоз на вишок ископан материјал со утовар, транспорт, истовар и планирање во депонија со средно транспортно растојание L=10.00km. Пресметка  по m</t>
    </r>
    <r>
      <rPr>
        <vertAlign val="superscript"/>
        <sz val="11"/>
        <rFont val="Arial Narrow"/>
        <family val="2"/>
      </rPr>
      <t>3</t>
    </r>
    <r>
      <rPr>
        <sz val="11"/>
        <rFont val="Arial Narrow"/>
        <family val="2"/>
      </rPr>
      <t>.</t>
    </r>
  </si>
  <si>
    <r>
      <t>Комбиниран ископ (машински и рачен) на ров за положување на фекалната канализација во ров со ширина од 0.80 метри и со просечна длабочина од 1.30 метри во земја III и IV категорија. Вкупна количина на ископ 0.80*1.30*28.00 =29 m</t>
    </r>
    <r>
      <rPr>
        <vertAlign val="superscript"/>
        <sz val="11"/>
        <rFont val="Arial Narrow"/>
        <family val="2"/>
      </rPr>
      <t>3</t>
    </r>
    <r>
      <rPr>
        <sz val="11"/>
        <rFont val="Arial Narrow"/>
        <family val="2"/>
      </rPr>
      <t>. Пресметка по материјал од ископ m</t>
    </r>
    <r>
      <rPr>
        <vertAlign val="superscript"/>
        <sz val="11"/>
        <rFont val="Arial Narrow"/>
        <family val="2"/>
      </rPr>
      <t>3</t>
    </r>
    <r>
      <rPr>
        <sz val="11"/>
        <rFont val="Arial Narrow"/>
        <family val="2"/>
      </rPr>
      <t>.</t>
    </r>
  </si>
  <si>
    <r>
      <t>Изработка на подлога од песок - утовар, транспорт и истовар со рачно распостелување на песок по дното на ровот со дијаметар на зрно од 0.00 - 4.00mm во дебелина од 10 cm. Пресметка по m</t>
    </r>
    <r>
      <rPr>
        <vertAlign val="superscript"/>
        <sz val="11"/>
        <rFont val="Arial Narrow"/>
        <family val="2"/>
      </rPr>
      <t>3</t>
    </r>
    <r>
      <rPr>
        <sz val="11"/>
        <rFont val="Arial Narrow"/>
        <family val="2"/>
      </rPr>
      <t>.
(0.80*0.10*28.00)</t>
    </r>
  </si>
  <si>
    <r>
      <t>Комбиниран ископ (машински и рачен) на ров за положување на фекалната канализација во ров со ширина од 0.80 метри и со просечна длабочина од 1.30 метри во земја III и IV категорија. Вкупна количина на ископ 0.80*1.20*60.00 =57.60 m</t>
    </r>
    <r>
      <rPr>
        <vertAlign val="superscript"/>
        <sz val="11"/>
        <rFont val="Arial Narrow"/>
        <family val="2"/>
      </rPr>
      <t>3</t>
    </r>
    <r>
      <rPr>
        <sz val="11"/>
        <rFont val="Arial Narrow"/>
        <family val="2"/>
      </rPr>
      <t>. Пресметка по материјал од ископ m</t>
    </r>
    <r>
      <rPr>
        <vertAlign val="superscript"/>
        <sz val="11"/>
        <rFont val="Arial Narrow"/>
        <family val="2"/>
      </rPr>
      <t>3</t>
    </r>
    <r>
      <rPr>
        <sz val="11"/>
        <rFont val="Arial Narrow"/>
        <family val="2"/>
      </rPr>
      <t>.</t>
    </r>
  </si>
  <si>
    <r>
      <t>Изработка на подлога од песок - утовар, транспорт и истовар со рачно распостелување на песок по дното на ровот со дијаметар на зрно од 0.00 - 4.00mm во дебелина од 10 cm. Пресметка по m</t>
    </r>
    <r>
      <rPr>
        <vertAlign val="superscript"/>
        <sz val="11"/>
        <rFont val="Arial Narrow"/>
        <family val="2"/>
      </rPr>
      <t>3</t>
    </r>
    <r>
      <rPr>
        <sz val="11"/>
        <rFont val="Arial Narrow"/>
        <family val="2"/>
      </rPr>
      <t>.
(0.80*0.10*60.00)</t>
    </r>
  </si>
  <si>
    <t>Вкупна цена 
(ден )</t>
  </si>
  <si>
    <t>ВКУПНО:</t>
  </si>
  <si>
    <t>За целокупната предвидена електична опрема важи или "слична".</t>
  </si>
  <si>
    <t>Предмерот е комплементарен со цртежите.</t>
  </si>
  <si>
    <t xml:space="preserve">A.1 Разводни табли </t>
  </si>
  <si>
    <t>Испорака и монтажа на слободно стоечки метални ормари од двапати декапиран лим обоен со соодветна боја  и истата да биде со заштита IP55 Rital (type PS), Schneider (type Prisma) или слично .</t>
  </si>
  <si>
    <t xml:space="preserve">Целокупната опрема наведена во описите да биде со приложен сертификат како и за самите разводни ормари да стои сертифицирана фирма. Во таблите да се остави резервен простор мин.30%. Во разводните табли да биде монтирана светилка со автономност од 1 час, комплетно обележување на каблите, како и влезните и излезните линии. Влезот на каблите да биде од долната страна. </t>
  </si>
  <si>
    <t>Во разводните табли да се наога следнава опрема:</t>
  </si>
  <si>
    <t xml:space="preserve">ГРТ </t>
  </si>
  <si>
    <t xml:space="preserve">1пар склопка  AS 160/R1125A ,3P+N ,1000 A-S SELEKTIVNOST , T.I. ( 0,8-1) In , M.I.(5-10) In </t>
  </si>
  <si>
    <t>1пар Раставувач на моќност - носач на ножести осигурувачи F, монтажа на плоча 125/80А, комплет со 3 патрони 80А</t>
  </si>
  <si>
    <t>1пар Раставувач на моќност - носач на ножести осигурувачи F, монтажа на плоча 125/63А, комплет со 3 патрони 63А</t>
  </si>
  <si>
    <t>1пар Раставувач на моќност - носач на ножести осигурувачи F, монтажа на плоча 63/40А, комплет со 3 патрони 40А</t>
  </si>
  <si>
    <t>1 авто.осигурачи 3 полен, кар. C 63А iC60N 63A/C 3P</t>
  </si>
  <si>
    <t>Пренапонска заштита:                                                  - 2 пар. одводници на пренапони, тип COMBITEC, класа B/C, со патрон VV275 L/N, In=40kA, Imax=80kA, Up&lt;1,8kV ili Up1,8kV                                                                  -1 пар. одводници на пренапони, тип COMBITEC, класа B/C, so patronсо патрон Up=1,8kV                                                   -1 пар. одводници на пренапони, тип COMBITEC SG50, класа B/C, на искриште</t>
  </si>
  <si>
    <t xml:space="preserve"> Комплет со редни клеми , резервни шини за нижење , уводници за кабли , помошен материјал , според еднополни шеми и испорака на атест на за степен за заштита од производителот на опремата . </t>
  </si>
  <si>
    <t xml:space="preserve">За се вкупно </t>
  </si>
  <si>
    <t>pcs</t>
  </si>
  <si>
    <t>РТ 1</t>
  </si>
  <si>
    <t xml:space="preserve">1пар склопка  AS 80/R63A ,3P+N ,1000 A-S SELEKTIVNOST , T.I. ( 0,8-1) In , M.I.(5-10) In </t>
  </si>
  <si>
    <t>12 авто.осигурачи 1 полен, кар. Б 10А iC60N 10A/B 1P</t>
  </si>
  <si>
    <t>64 авто.осигурачи 1 полен, кар. Б 16А iC60N 16A/B 1P</t>
  </si>
  <si>
    <t>РТ - М</t>
  </si>
  <si>
    <t>8 авто.осигурачи 1 полен, кар. Б 16А iC60N 16A/B 1P</t>
  </si>
  <si>
    <t>РТ - IT</t>
  </si>
  <si>
    <t xml:space="preserve">1пар склопка  AS 63/R40A ,3P+N ,1000 A-S SELEKTIVNOST , T.I. ( 0,8-1) In , M.I.(5-10) In </t>
  </si>
  <si>
    <t>10 авто.осигурачи 1 полен, кар. Б 16А iC60N 16A/B 1P</t>
  </si>
  <si>
    <t xml:space="preserve">Надомест за реализација на приклучок со ЕВН: должина од ТС до броило (доколку се зема приклучок од постоечката ТС), </t>
  </si>
  <si>
    <t>кабел NYY-A 4x185+1x120</t>
  </si>
  <si>
    <t>м</t>
  </si>
  <si>
    <t>ангажирана моќност од kW</t>
  </si>
  <si>
    <t>kW</t>
  </si>
  <si>
    <t>Кабел приклучок од броило до ГРТ</t>
  </si>
  <si>
    <t xml:space="preserve">N2XH - 4x 120 + 1x95 mm2 </t>
  </si>
  <si>
    <t>m</t>
  </si>
  <si>
    <t xml:space="preserve">N2XH - 4x 50 + 1x25 mm2 </t>
  </si>
  <si>
    <t xml:space="preserve">N2XH - 4x 25 + 1x16 mm2 </t>
  </si>
  <si>
    <t xml:space="preserve">N2XH - 3x6 mm2 </t>
  </si>
  <si>
    <t xml:space="preserve">N2XH - 5x6 mm2 </t>
  </si>
  <si>
    <t xml:space="preserve">Се подразбира набавка испорака, монтажа и пуштање во работа: </t>
  </si>
  <si>
    <t>Вкупно A 1.</t>
  </si>
  <si>
    <t xml:space="preserve">A2. Ел. Инсталации за осветлување </t>
  </si>
  <si>
    <t>Опис: Светилките и дадената опрема во предмерот се подразбира набавка испорака и монтажа, како и да биде комплетна со овесна опрема, спремна за пуштање во работа.</t>
  </si>
  <si>
    <t>Светилка ЛЕД 60х60. Куќиштето на светилката е изработено од алуминиум обоен во бела боја  и рефлекторот изработен од поликарбонат. Степен на механичка заштита IP20, IK03 , струјна класа II. Температура на боја 3000K, индекс на репродукција на бои  Ra &gt;80.  Ефикасност на светилката минимум 130lm/W, вкупен светлосен флукс на светилката минимум 4350 lm, моќност 38W. Работни саати 50000 во кои светлосниот флукс нема да опадне повеќе од 87%. Температурен опсег на работа 0 do +35°С</t>
  </si>
  <si>
    <t>psc</t>
  </si>
  <si>
    <t>Светилка ЛЕД 35х35. Куќиштето на светилката е изработено од алуминиум обоен во бела боја  и рефлекторот изработен од поликарбонат. Степен на механичка заштита IP20, IK03 , струјна класа II. Температура на боја 3000K, индекс на репродукција на бои  Ra &gt;80.  Ефикасност на светилката минимум 105lm/W, вкупен светлосен флукс на светилката минимум 2200 lm, моќност 21W. Работни саати 50000 во кои светлосниот флукс нема да опадне повеќе од 87%. Температурен опсег на работа 0 do +35°С</t>
  </si>
  <si>
    <t>Округла светилка ЛЕД 11W, 800lm, 3000K Куќиштето на светилката е изработено од поликарбонат. Степен на механичка заштита IP40, IK03 , струјна класа II. Температура на боја 4000K, индекс на репродукција на бои  Ra &gt;80.  Ефикасност на светилката минимум 109lm/W, вкупен светлосен флукс на светилката минимум 1200 lm, моќност 11W. Работни саати 50000 во кои светлосниот флукс нема да опадне повеќе од 90%. Температурен опсег на работа -20 do +40°С</t>
  </si>
  <si>
    <t>Водозаптивна светилка Светилка 35W Куќиштето на светилката е изработено од поликарбонат. Степен на механичка заштита IP66, IK03 , струјна класа II. Температура на боја 4000K, индекс на репродукција на бои  Ra &gt;80.  Ефикасност на светилката минимум 156lm/W, вкупен светлосен флукс на светилката минимум 5000 lm, моќност 35W. Работни саати 50000 во кои светлосниот флукс нема да опадне повеќе од 90%. Температурен опсег на работа -20 do +35°С</t>
  </si>
  <si>
    <t xml:space="preserve">Kабел во предмерот се подразбира набавка испорака и монтажа, положен делумно во кабелски регал и делумно во самогасиво пластично црево Ф20 кое е поставено на метални регали, отворање на плафонски шлиц во бетонска плоча за водење на кабел до светлки: </t>
  </si>
  <si>
    <t>N2XH - 3 x 1,5 mm2</t>
  </si>
  <si>
    <t>Ребрасто црево Ø 20mm</t>
  </si>
  <si>
    <t>Испитување и пуштање во работа</t>
  </si>
  <si>
    <t>Lump sum</t>
  </si>
  <si>
    <t>Вкупно A 2.</t>
  </si>
  <si>
    <t>A3.Eл. инсталација на јака стуја</t>
  </si>
  <si>
    <t>Демонтажа на постоечка опрема и кабли</t>
  </si>
  <si>
    <t>Опис: Дадената опрема во предмерот се подразбира набавка испорака и монтажа, како и да биде комплетна со овесна опрема, спремна за пуштање во работа.</t>
  </si>
  <si>
    <t>Приклучница за во зид монофазна</t>
  </si>
  <si>
    <t>Прекинувач за во зид</t>
  </si>
  <si>
    <t xml:space="preserve">Kабел поставен во пластични самогасиви цевки и метални регали за разводни кутии и приклучници, кaблите да се водат по специфицирани траси во проект со сите елементи за фиксирање: </t>
  </si>
  <si>
    <t xml:space="preserve">N2XH - 3 x 2.5 mm2 </t>
  </si>
  <si>
    <t>N2XH - 5 x 2,5 mm2 М мф 16A</t>
  </si>
  <si>
    <t xml:space="preserve">ПНК заклопен регал RKS M 600, 400, 300, 200 i 100 x 60 mm, ОБО Беттерман или слично, позицијата подразбира држачи (US3,5,7 supports), монтирани на плафон и зид на растојание од 1,5 м со комплетна приклучна опрема, капак за затварање на регалот, и разделник на високи и ниски инсталации TSG 60 по потреба на позиција во зависност од количината на каблите во регалот. Напомена регалите да бидат слободни од едната страна по целата должина.  </t>
  </si>
  <si>
    <t>RKS M 600x60 mm</t>
  </si>
  <si>
    <t>RKS M 400x60 mm</t>
  </si>
  <si>
    <t>RKS M 200x60 mm</t>
  </si>
  <si>
    <t>Испорака, транспорт и монтажа на атестирана огноотпорна маса со огноотпорност од 120мин, oд страна на домашна овластена фирма за испитување на материјалите. Масата служи за заптивање на отворите за премин на каблите и ПНК регалите низ различни зидови од противпожарни сектори. Вкупната поврчина на отворот 3м2. Се плака по килограм</t>
  </si>
  <si>
    <t>Пластични парапетни канали WDK 60x130 mm во бела боја со преграда за водење на ниска исталација и инсталација за напојување вертикални и хоризонтални делови со кривини и крајни елементи.</t>
  </si>
  <si>
    <t xml:space="preserve">Набавка, испорака и монтажа на пластично самогасиво црево од ПНК регал со приклучно место. </t>
  </si>
  <si>
    <t xml:space="preserve">Испитување и пуштање во работа </t>
  </si>
  <si>
    <t>Автоматски дизел генератор, за надворешна инсталација</t>
  </si>
  <si>
    <t xml:space="preserve"> - 120KW 150KVA Standby / 132KW 133KVA Prime</t>
  </si>
  <si>
    <t>power factor cos phi=0,8</t>
  </si>
  <si>
    <t>Номинален напон 480V/277V</t>
  </si>
  <si>
    <t>short circuit curent 3xIn</t>
  </si>
  <si>
    <t>1500min-1</t>
  </si>
  <si>
    <t>start system 12VDC 50Hz</t>
  </si>
  <si>
    <t xml:space="preserve">резервоар за гориво </t>
  </si>
  <si>
    <t>Трансвер преклопка 250А, комплет со конекција на бакарна шина од TS. , комплет со1UPS 3/3 400V PF=0.9 BATTERY 58' INTEGRATED, 3p, 15min автономија</t>
  </si>
  <si>
    <t xml:space="preserve">Изработка на армирано бетонски фундамент - подлога за електричен  агрегат генератор, со димензии 140х340х25 см  од МБ 30 водонепропусен, армиран во долна и горна зона со МАG 500/560 , +/- Q 503 (f8/10/100). Во пресметка да се земи покрај материјал за оплатирање и спремање на подлога од мешавина на дробен камен - тампон збиен до потреебна стисливост со димензии 200 х 400 со дебелина од 30 см поставен врз добро збиена земјана постелка. Завршно аб подлога за агрегатот да биде 12.5 см повисока од околниот терен.                                                                        -Потребен бетон МБ 30 - 1.19м3                       -Арматурна мрежа MAG Q 503 - 80 кг          -Тампон (збиена )                - 2.4 м3                   -Ископ на земја со набивање на постелица 8м2 х 0.425м= 3.4 м3    </t>
  </si>
  <si>
    <t>Траса и ископ на ров широк 0.4 m и длабок 0,8 m во земја од категорија III.</t>
  </si>
  <si>
    <t>Според графичката документација, должината на ровот изнесува L=8m.</t>
  </si>
  <si>
    <t xml:space="preserve">Во рамките на предметниот ров се поставени:        1x HDPE цевки Ø110 mm во должина од 8 m </t>
  </si>
  <si>
    <t>По поставување на каблите во ровот и протнување на каблите низ цевките, ровот се наполнува со чакал и песок се набива во слоеви од земја со дебелина од 20-25 cm. Да се постави упозорителна трака. Да се отстрани вишокот материјал. Позицијата ги вклучува сите неопходни работи,материјал и транспорт.</t>
  </si>
  <si>
    <t>Вкупно A 3.</t>
  </si>
  <si>
    <t>A.4 Заштита од напон на допир</t>
  </si>
  <si>
    <t>Опис: Дадената опрема во предмерот се подразбира набавка испорака и монтажа, како и да биде комплетна со приклучна опрема, спремна за пуштање во работа.</t>
  </si>
  <si>
    <t>Поцинкувана FeZn 30х4мм трака за заземјувач поставена во темели на објектот, како и во плоча (напомена лентата да биде заштитена во бетон во внатрешноста на објектот).  Накрсните плочки за спојување на траката да бидат предвидени во количината.</t>
  </si>
  <si>
    <t>Поцинкувана FeZn 25х4мм трака за поврзување на мерната кутија до раностартувачкоит громобран. Накрсните плочки за спојување на траката да бидат предвидени во количината.</t>
  </si>
  <si>
    <t>Поцинкувана FeZn 30х4мм трака за поврзување на мерната кутија до заземјувачот. Накрсните плочки за спојување на траката да бидат предвидени во количината.</t>
  </si>
  <si>
    <t xml:space="preserve">Мерна кутија поставена на висина од 1,5 метар на надворешноста на објектот. </t>
  </si>
  <si>
    <t xml:space="preserve">Заземјувач од поцинкована цевка Ф50 со должина од 1,5м вкопна во земја на длабина од 1м. </t>
  </si>
  <si>
    <t>Материјал за поврзување на громобранското заземјување со 3 сонди на растојание од 1,5 м една од друга. Со комплетна опрема за повезување на сондите, ФеЗн лента помегу нив.</t>
  </si>
  <si>
    <t>Еквипотенцијална шина со приклучок на постоечкото заземјување.</t>
  </si>
  <si>
    <t>Мерење на овластена организација на заземјување и издавање на сертификат .</t>
  </si>
  <si>
    <t>Набавка и монтажа на стапест фаќач, изработен од алуминиум полн пресек со висина 3м</t>
  </si>
  <si>
    <t xml:space="preserve">                                                                                                         Вкупно A4 :</t>
  </si>
  <si>
    <t>A.5 Инсталација за панично светло</t>
  </si>
  <si>
    <t>Панична светилка 8W, ЛЕД од 300lm осветлување, автономија од 3 часа, на крај на автономијата мора до има миниум 200 lm, работа со сопствен извор на напојување кој се полни максимум за 24 часа. Гаранција од 5 години на комплетната светилка, како и на нивото на освтлености. Светилката да биде со тест копче, како и на предната страна да има сигнализација за нестанок на напојување - црвена боја.</t>
  </si>
  <si>
    <t xml:space="preserve">монтирано и испитано со  следната опрема </t>
  </si>
  <si>
    <t>* панична  светилка со натпис EXIT</t>
  </si>
  <si>
    <t>* панична  светилка со натпис насока</t>
  </si>
  <si>
    <t>Испорака  и  полагање на проводник N2XH 3 х 1,5 mm2 во метален регал, пластично самогасиво црево  за поврзување на паничните светилки.</t>
  </si>
  <si>
    <t>Испитување на комплетната инсталација и пуштање во работа</t>
  </si>
  <si>
    <t xml:space="preserve">                                                                    Вкупно A5.                                         </t>
  </si>
  <si>
    <t xml:space="preserve">                                                                    Вкупно A                                         </t>
  </si>
  <si>
    <t xml:space="preserve">         Б. СЛАБОСТРУЈНИ ИНСТАЛАЦИИ</t>
  </si>
  <si>
    <t>Б.1 Инсталација за дојава на пожар</t>
  </si>
  <si>
    <t xml:space="preserve">Аналогно адресабилна ПП централа со две јамки
- две јамки кои подржуваат не помалку од 128 адреси по јамка 
- проширива до 8 јамки 
- самоадресирање и самоактивирање на сите елементи од централата
- можност за автоматска промена во 2 режими (ден и ноќен)
- можност за автоматски тест на детекторите
- можност за вмрежување до 30 ПП централи во "token-ring" мрежа за надминување несакани дефекти
-можност за вградлив PSTN дојавник за телефонска дојава на настаните од централата 
-можност за поврзување преку компјутерска LAN мрежа
- LCD дисплеј , функциски  копчиња и статусни LED сијалички                                                                                                                                                                                 
- сигнализација за пожарни настани и можност за дојава и итен повик дури и во случај на грешка на процесорската единица на линијата
- поддржува спојување на до 14 издвоени управувачки панели
- 3 надгледувани NAC излези за различни примени
- 1 NAC алармен излез, 1 NAC излез за грешка
- RS485 приклучок за издвоени управувачки панели
- можност за управување со централа за гасење преку RS485
- RS232 приклучок за програмирање преку компјутер
- пристап на 2 нивоа (според EN54)
- вградено напојување 27,6Vdc, 18 Ah
- поддржува Enea, Argus и Apollo протоколи
- EN54-2/EN54-4 сертификат
</t>
  </si>
  <si>
    <t xml:space="preserve">PSTN дојавник
- можност за дојава преку 2 надгледувани телефонски линии
- дојава на настаните од пп централата со користење на вообичаените дигитални протоколи за дојава на алармни настани (SIA , Contact ID)
- меморија за 8 аудио пораки                                                                                                                                          </t>
  </si>
  <si>
    <t xml:space="preserve">Напонски конвертор од 24 на 12VDC @1A
</t>
  </si>
  <si>
    <t xml:space="preserve">Огно отпорен ормар за ПП централа
- изработен од металенни плочки од легура на цинк- пластифициран во боја по каталог на RAL според спецификацијата
- огноотпорно стакло (T60) на вратата,
-вградена огноотпорна брава со цилиндер според  DIN-18250  норма со 3 клучеви
- сертифициран по EU стандард
- димензии 80x80x25 cm
</t>
  </si>
  <si>
    <t xml:space="preserve">Аналогно адресабилен оптичко-термички ПП детектор  со вграден изолатор на куса врска со Inim протокол
- можност за автоматско адресирање од ПП централата  
- можност за рачно адресирање од ПП централата 
- можност за конфигурација на осетливоста на детекторите посебно за дневен и ноќен режим
- вграден изолатор на куса врска
- можност за избор на осетливоста на детекторот и модот на работа од далечина преку централата
- напреден дизајн на оптичката комора, заштита од пречки, двојна заштита од прашина и инсекти, заштитна мрежа со ултрамали отвори (500µm)
- тробојна ЛЕД со видливост од 360° 
</t>
  </si>
  <si>
    <t xml:space="preserve">Подножје за ПП детектор 
- содржи контактна плочка која го осигурува континуитетот на јамката во случај на одстранување на некој детектор 
</t>
  </si>
  <si>
    <t xml:space="preserve">Адресабилен рачен јавувач со вграден изолатор на куса врска, со ресетабилен елемент со пластичен клуч, црвена боја, inim протокол 
- предупредувачко знаменце и ЛЕД за потврда на активација
- со ресетабилен елемент со пластичен клуч (во комплетот) 
- можност за проверка од панелот за состојба на јавувачот 
- повеќектатна употреба, нема потреба за менување стакло
- вграден изолатор на куса врска 
</t>
  </si>
  <si>
    <t xml:space="preserve">Влезно излезен модул со вграден изолатор на куса врска 
- 1 надгледуван влез, 1 надгледуван напонски излез  и  1 релеен безнапонски излез 
</t>
  </si>
  <si>
    <t xml:space="preserve">Дозна за надградна монтажа на Inim управувачките модули, со димензии 100x100 x 50mm
</t>
  </si>
  <si>
    <t xml:space="preserve">Аналогно адресабилна ПП сирена со вграден изолатор на куса врска, Inim протокол 
- се напојува од јамката
- со IP67 заштита, погодна и за надворешна монтажа 
</t>
  </si>
  <si>
    <t xml:space="preserve">Аналогно адресабилна ПП сирена со трепкачко светло со вграден изолатор на куса врска, Inim протокол 
- се напојува од јамката
- со IP67 заштита, погодна и за надворешна монтажа 
ПРОИЗВОДИТЕЛ: Inim
</t>
  </si>
  <si>
    <t xml:space="preserve">Батерија 12V,18Ah
- максимална струја при полнење не повисока од 5,4 A
- затворена , без посебно одржување 
</t>
  </si>
  <si>
    <t xml:space="preserve">Ситни неспецифицирани материјали 
- типли, штрафови, везици, конектори, клеми, дозни , и сл .. </t>
  </si>
  <si>
    <t xml:space="preserve">Книга за редовни проверки на Против Пожарниот систем 
</t>
  </si>
  <si>
    <t xml:space="preserve">Кабел JEB-H(St)H FE180 E30-E90 1x2x0,8
-  Без халогенски кабел за ПП инсталации со заштитна електростатичка алуминиумска фолија, со подобрени перфоманси при горење да ја задржи електро пропустливоста од 30 до 90 минути , црвена боја 
</t>
  </si>
  <si>
    <t>Вкупно Б1 :</t>
  </si>
  <si>
    <t>Б.2 Инсталација за видеонадзор</t>
  </si>
  <si>
    <t xml:space="preserve">5MP IP IR MFZ антивандал надворешна камера
- резолуција 2592x1944@30fps
- моторзиран варифокален објектив (f=3.0mm - 13,5 mm, F1.4 - 3.2), DC iris
- динамички опсег 120dB (True WDR)
- осветлување IR LED 40m
- компресија H.264, M-JPEG, H.265
- Напојување 12 VDC, PoE (9,2W потрошувачка)
- Протоколи за комуникација: DirectIP, IDIS (Onvif Profile S)
- поддржува micro SD/SDHC/SDXC (256 GB, Smart Failover)
- Audio I/O, Alarm I/O
- комуникациска порта 100MB Ethernet RJ45
- двонасочно аудио
- 3-axis дизајн за инсталација
- вграден греач
- работна температура -40°C ~ 55°C
- заштита IP66 и IK10
- NDAA Compliance
</t>
  </si>
  <si>
    <t xml:space="preserve">Дозна за компактни камери.
- израотена од алуминиум со уводник за кабел
- се монтира под камерата
</t>
  </si>
  <si>
    <t>5MP IP IR MFZ куполна камера
- резолуција 2592x1944@30fps
- моторзиран варифокален објектив (f=3.0mm - 13,5 mm, F1.4 - 3.2), DC iris
- динамички опсег 120dB (True WDR)
- осветлување IR LED 30m
- компресија H.264, M-JPEG, H.265
- Напојување 12 VDC, PoE (9,5W потрошувачка)
- Протоколи за комуникација: DirectIP, IDIS (Onvif Profile S)
- поддржува micro SD/SDHC/SDXC (512 GB, Smart Failover)
- Alarm I/O
- комуникациска порта 100MB Ethernet RJ45
- 3-axis дизајн за инсталација
- работна температура -10°C ~ 55°C
- NDAA Compliance
ПРОИЗВОДИТЕЛ: Idis</t>
  </si>
  <si>
    <t xml:space="preserve">Сервер за инсталација на софтвер за интеграција на безбедносните системи, со следнава минимална конфигурација
- Процесор:  Минимум CPU: 6 јадра, 3.4GHz, 12MB Cache
- Максимум: 80W потрошувачка на процесорот
- Рам меморија: Минимум 32GB
- Тврд диск: Минимум 2 x 480GB SSD Mixed Use или еквивалентно.
- Минимум 2 x 1TB HDD Mixed Use или еквивалентно.
- Дискови со назнака READ Intensive нема да бидат прифатени.
- Контролер за дискови: мин. RAID 10 controller
- Мрежно поврзување: 2x 1Gbit network, RJ45
- Напојување: min. 500W
- Тастатура и глувче: Минимум Wired Keyboard од истиот производител,   
- Минимум Optical Mouse од истиот производител
- Формат на куќуште мах. 1U Rack Mount
- Оперативен систем Windows server 2019 
- Други карактеристики: Шини за монтирање да бидат испорачани заедно со серверот.
</t>
  </si>
  <si>
    <t xml:space="preserve">LED Монитор 43"
- 24/7 работа
- 4К резолуција
- со 1 дисплеј порт, 2 HDMI, 1 VGA и 1 x RS232 (in/out)
- видео Стандард : PAL, NTSC
- Brightness : 450 cd, m², Contrast Ratio: 3000:1, Number of Colours : 1,070 million, Response Time : 5 ms
- Звучници: 2 x 5 W
- со вклучен држач за ѕид, HDMI кабел и далечински управувач
- MTBF at 25° C : &gt; 50,000 часови
- работна температура: 0 °C ~ +40 °C, влажност: &lt; 90%
</t>
  </si>
  <si>
    <t>Мрежен LAN кабел со 4 парици, тип категорија 6 Cat.6 S/UTP
- со посебнна изолација од алуминиумсак фолија
- со комбинирана изолација
ПРОИЗВОДИТЕЛ: (генерички)
ТИП КАКО:  UTP Cat6</t>
  </si>
  <si>
    <t>Напоен кабел 3 x 0,75 mm2, бела боја
ПРОИЗВОДИТЕЛ: (генерички)
ТИП КАКО: 3x0,75 mm3</t>
  </si>
  <si>
    <t>Програмирање, подесување и  пуштање во работа на мрежен снимач
- поставување на полица во 19“ монтажен rack ормар, вклучување и пријавување на мрежа
- пристап преку мрежен интерфејс, пријавување на камерите
- подесување на параметрите за снимање и алармните реакции за секоја камера</t>
  </si>
  <si>
    <t>Вкупно Б2 :</t>
  </si>
  <si>
    <t>Б3 Уред за непрекидно напојување</t>
  </si>
  <si>
    <t>UPS 10kVA, 230AC/230AC, 50Hz
- моќност на уредот: 8kW / 10kVA
- номинален влезен напон: 220V, 230, 240 VAC
- опсег на влезен напон: 1° 160 – 280 VAC (при целосно оптоварување)
- влезна фреквенција: 45 – 65 Hz автоматско - селективно
- Влезен фактор на моќност: при целосно оптоварување &gt;0,95
- фактор на моќност на уредот: 0,8
- излезен напон: 230V (стандардно), 220, 240
VAC (може да се избере)
- форма на излезен напон: синусоидален
- Регулација на излезен напон: ±1% статична,
±5% динамична
- ефикасност: 92% при целосно оптоварување
- излезна фреквенција: 50 или 60 Hz +/- 0,1 Hz
- Автоматски избор на фреквенција: Да
- Внатрешен рачен и автоматски бајпас: Да
- страдаат од преоптоварувања:
1° 105% трајно преоптоварување
2° 125% за 1 мин
3° 150% за 30 секунди
- искривување на излезен напон THDU: &lt;3%
- фактор на сртот: 3:1</t>
  </si>
  <si>
    <t>време на полнење на батеријата: &lt;3 часа за 90% полнење
- време на префрлување од мрежа на батерии: 0ms
- Димензии на уредот (мм): 432х263х736
- Тежина на уредот: 110,91 kg
- Решетка – кула конвертибилен уред: Да, зафаќа 6U
простор во решетката
- Можност за додавање на надворешни батерии
да се прошири автономијата: Да
- Надворешен пакет батерии: SURT192XLBP, ја продолжува основната автономија на уредот за околу 1 час на
70% оптоварување
- Димензии и маса на надворешен пакет батерии:
130x432x660; 90,91 кг
- порти за пречки: DB-9 RS-232, RJ-45 10/100 Base-
Т, Smart-Слот
- Излезни врски: (1) Тврда жица 3-жица (H N + G),
(4) IEC 320 C13, (4) IEC 320 C19, (4) IEC Jumpers
- Влезни врски: Хард жица 3 жица (1PH+N+G)
Цврста жица 5-жица (3PH + N + G)
- Препорачан пресек на кабел: 16 mm2 x 3,
еднофазен / 16 mm2 x 5, трифазен
- Интегрирана карта за следење со температура
сензор: AP9619 – далечинско следење и контрола
на секој поединечен UPS уред со директно поврзување на мрежата (вклучува софтвер и корисник
инструкција)
- сертификати и стандарди: C-tick, CE, EN 50091-1, EN
50091-2, EN 55022 Класа А, EN 60950, EN 61000-3-
2, ГОСТИН, ТУКА
- Дисипација на топлина: 2.216 BTU/h
- Ослободување од RoHS 7b: Да</t>
  </si>
  <si>
    <t>Вкупно Б3 :</t>
  </si>
  <si>
    <t>Контрола на пристап</t>
  </si>
  <si>
    <t>Набавка испорака и монтажа на мрежен контролер за контрола на пристап со 4 Wiegand влезови за читачи, LAN приклучок, 4 релејни излези: максимум 30 VDC / 5 A,4 надгледувани аналогни влеза.</t>
  </si>
  <si>
    <t>Набавка испорака и монтажа на куќиште за сместување на  главен контролер, комплет со напојувања.</t>
  </si>
  <si>
    <t>Набавка испорака и монтажа на резервна батерија
12 V / 7 Ah</t>
  </si>
  <si>
    <t>Набавка испорака и монтажа на читач на картички,
Mifare.</t>
  </si>
  <si>
    <t>Набавка испорака и монтажа на електрична брава за врата 12V со fault safe функција (online)</t>
  </si>
  <si>
    <t>Набавка и испорака на безконтактни Mifare идентификациски картички.</t>
  </si>
  <si>
    <t>Испорака на лиценца за софтвер за менаџирање на контролиран пристап за 19 врати, еден клиент комјутер.</t>
  </si>
  <si>
    <t>Набавка испорака и монтажа на терминал за регистрација на работно време тип: Ether TRAX+G со LCD графички екран, меоморија 512 KB, вградена батерија за 3 часа, вградена Ethernet картичка, вграден читач на безконтакти (proximity 125 Khz) карички, Ethernet: RJ45 connector 10BaseT. Backup battery capacity: 550mAH Memory: 512 KB SRAM (480kb for file system) for 14 000 transactions, 256KB flash for O.S. and reloadable custom firmware, 32KB bootloader. Internal reader: Proximity 125 KHz, Mifare, Legic.</t>
  </si>
  <si>
    <t>Набавка испорака и монтажа на на Напојна едница
12V/2A</t>
  </si>
  <si>
    <t>Испорака, инсталација на софтвер MICRO TIME</t>
  </si>
  <si>
    <t>Набавка и испорака персонален компјутер соодветен за непречена работа на системот за контролиран пристап комплет со содветен капацитет на хард дискови, мрежна картичка, лиценциран оперативен софтвер, 24 инчен монитор, маус и тастатура</t>
  </si>
  <si>
    <t>Набавка, испорака и полагање на кабел тип H05VVF
2x0.75mm2, делумно на перфориран носач на кабел, делумно  во ПВЦ гибливо црево.</t>
  </si>
  <si>
    <t>мет</t>
  </si>
  <si>
    <t>Обука на врабитени по официјално пуштање во работа</t>
  </si>
  <si>
    <t>Вкупно :</t>
  </si>
  <si>
    <t>Инсталација на копјутерски приклучници</t>
  </si>
  <si>
    <t>Кабел FTP 4x2x0,6/cat6А</t>
  </si>
  <si>
    <t xml:space="preserve"> RJ45 комплет со дозна</t>
  </si>
  <si>
    <t>Набавка, испорака и полагање на фибер оптички кабел тип, multi mode OM3, 50/125, 12FO</t>
  </si>
  <si>
    <t>Rack ормар метален 42U - 800x800mm, опремен со              1 пар. - patch panel FO - опремен со 6 DUPLEX SC МM приклучници 1U                                                                    1 пар. - patch panel FO - опремен со 12 DUPLEX SC МM
приклучници 1U                                                                    6 пар. - patch panel Cat.6 - Опремен со 24 RJ45cat6 FTP приклучници 1U                                                                    1 пар. - patch panel Cat.6 - Опремен со 16 RJ45cat6 FTP приклучници 1U                                                                  11 пар. -  19" панел за организирање на кабли со 2 оски,1U  2 пар - напојна единица 6х 2Р+Е приклучници со индикатор  2 пар - полици                                                                      1 пар - вентилаторска единица со термостат                              За се комплетно спремно за работа се плаќа по број.</t>
  </si>
  <si>
    <t>комплет</t>
  </si>
  <si>
    <t>Телефонска централа дизајниран да обезбеди централизирано решение за комуникациските потреби на деловните субјекти, апаратот за IP PBX од серијата UCM6200 ги комбинира функциите за глас, видео, податоци и мобилност од типот на претпријатието во решение кое лесно се управува.UCM6202 поддржува до 500 корисници и 50/75 истовремени повици
Автоматско откривање и нулта конфигурација на крајните точки на Grandstream SIP
Интегрирани 2 PSTN багажник FXO порти, 2 аналогни телефонски FXS порти со можност за спас и до 50 SIP багажни сметки
Гигабитни мрежни порти со интегрирани PoE, USB, SD картичка
Поддржува до 5-ниво IVR (интерактивен гласовен одговор)
Вграден сервер за снимање повици; снимки достапни преку веб-кориснички интерфејс
Вградени записи со детали за повици (CDR) за следење на користењето на телефонот по линија, датум, итн.
Поддржува повеќејазичен авто-придружник и ред за повици за ефикасно справување со дојдовните повици
Најсилна можна безбедносна заштита користејќи шифрирање SRTP, TLS и HTTPS
Поддржува која било крајна точка на SIP видео што користи кодеци H.264, H.263 или H.263+</t>
  </si>
  <si>
    <t>Телефон едноставен за користење IP телефон за мали до средни бизниси (SMB) и домашни канцеларии, базиран на Linux располага со една SIP сметка, до 2 појавувања на повици и 3 меки копчиња што се програмираат XML. 132×48 LCD екран создава јасен приказ за лесно гледање. Дополнителните функции како што се портите со двојна префрлување 10/100 Mbps, поддршката за повеќе јазици, поддршката за електронски Hook Switch за слушалки на Plantronics, чекање повик и конференции во 3 насоки овозможуваат GXP1610 да биде висококвалитетен, лесен за користење и доверлив IP телефон.</t>
  </si>
  <si>
    <t>Забелешка: активната опрема не е дел од овој проект.</t>
  </si>
  <si>
    <t>Завршни работи и предавање на објектот</t>
  </si>
  <si>
    <t>По завршување на работите на горенаведените инсталации, изведувачот е должен да изврши:
- крпење на ѕидови на места каде што минуваат инсталации.
- отстранување на можни технички и естетски грешки во инсталациите кои се изведуваат во објектот
- чистење на просториите од шут и изнесување надвор од објектот.
По завршувањето на увидот на извршените работи, извршете ги сите тестови што ги бараат прописите, како што се:
- мерење на отпорот на изолација на кабли, електрична опрема и
индивидуални уреди и комплетни инсталации,
- тестирање на функционалноста на поединечни уреди и опрема, како и функционалноста на целата инсталација,
- тестирање на заштита од напон на допир во инсталацијата,
- мерење на падови на напон на потрошувачки приклучок
- мерење на минливи отпори на заземјување и слично.</t>
  </si>
  <si>
    <t>По извршените мерења, изведувачот ќе креира протокол и ќе ги достави до Инвеститорот сите потребни сертификати заедно со верификацијата на добиените вредности.
Изведувачот е должен да даде писмена гаранција за сите извршени работи и вградениот материјал што го набавил за потребите на оваа инсталација согласно важечките прописи и постоечките договорни обврски.Издавање на сите потребни инструкции за одржувањето</t>
  </si>
  <si>
    <t>За време на изведбата, задолжително да се внеста сите измени во проектот. Промените мора да бидат потврдени од изведувач и надзорениот орган.</t>
  </si>
  <si>
    <t>РЕКАПИТУЛАР :</t>
  </si>
  <si>
    <t>A Јакострујни инсталации</t>
  </si>
  <si>
    <t>Б. Слабострујни инсталации</t>
  </si>
  <si>
    <t>ВКУПНО ден :</t>
  </si>
  <si>
    <t>ред.бр</t>
  </si>
  <si>
    <t xml:space="preserve">
ед. мера</t>
  </si>
  <si>
    <t xml:space="preserve">
количина</t>
  </si>
  <si>
    <t xml:space="preserve">
Ед. Цена</t>
  </si>
  <si>
    <t xml:space="preserve">
Вк.цена</t>
  </si>
  <si>
    <r>
      <t>Напомена:</t>
    </r>
    <r>
      <rPr>
        <sz val="11"/>
        <rFont val="Arial Narrow"/>
        <family val="2"/>
      </rPr>
      <t xml:space="preserve"> Сите позиции земени се со набавка,транспорт,монтажа на материјал и опрема,комплетирање на поедини инсталации,комплет со сиот помошен материјал спремни за ставање под напон.  </t>
    </r>
  </si>
  <si>
    <t>опис на работата</t>
  </si>
  <si>
    <t>A. Јакострујни инсталации</t>
  </si>
  <si>
    <t>Држачна трака на кровен покрив</t>
  </si>
  <si>
    <t>*</t>
  </si>
  <si>
    <t>I ИНСТАЛАЦИЈА ЗА ПРИПРЕМА НА ЛАДНА И ТОПЛА ВОДА</t>
  </si>
  <si>
    <t>ОПИС НА МАТЕРИЈАЛОТ И РАБОТИТЕ</t>
  </si>
  <si>
    <t>мерка</t>
  </si>
  <si>
    <t>количина</t>
  </si>
  <si>
    <t>единечна</t>
  </si>
  <si>
    <t>вкупна</t>
  </si>
  <si>
    <t>Воздушно ладена топлотна пумпа “сплит” изведба, за работа према надворешна температура, со вградена фрекфентна циркулациона пумпа, тростепен 9kW електр. греач, вграден трокрак преклопен вентил за режим на греење или припрема на санитарна топла вода, scroll компресор со DC инвертор, елктронски експанзивен вентил, 2 аксијални вентилатори со променлив број на вртежи, сензор за мерење на надворешна температура.</t>
  </si>
  <si>
    <t>ком.</t>
  </si>
  <si>
    <t xml:space="preserve">Дигитална регулација за управување на топлинската пумпа према надворешна температура, </t>
  </si>
  <si>
    <t xml:space="preserve"> LON комуникациски модул и кабел за поврзување на 3 топлински пумпи во каскада, тип </t>
  </si>
  <si>
    <t xml:space="preserve">Постолје  за ладилниот агрегат изработен од стандардни челични профили </t>
  </si>
  <si>
    <t>kg</t>
  </si>
  <si>
    <t>Дигитална регулација на кругови на греење према надворешна температура, за ѕидна монтажа,
• интегриран систем на дијагностика; 
• вграден LON модул за комуникација преку LON-BUS со топлинските пумпи.</t>
  </si>
  <si>
    <t>WLAN уред за далечинско управување и надзор на инсталации за греење со помош на апликација за   мобилни уреди,</t>
  </si>
  <si>
    <t>Налегнувачки сензор за температура NTC 10 kΩ</t>
  </si>
  <si>
    <t>Уронски сензор за температура NTC 10 kΩ</t>
  </si>
  <si>
    <t>Меки бакарни цевки, комплет со гумирана термо изолација со дебелина 13 мм:</t>
  </si>
  <si>
    <t xml:space="preserve"> Ø16</t>
  </si>
  <si>
    <t>м'</t>
  </si>
  <si>
    <t xml:space="preserve"> Ø10</t>
  </si>
  <si>
    <t>Резервар за акумулација на топла вода за греење. Со изолација која може да се извади. 
Волумен: 300 lit.
Дебелина на изолација: 110 mm</t>
  </si>
  <si>
    <t>парче</t>
  </si>
  <si>
    <t>Електричен котел 45 kW</t>
  </si>
  <si>
    <t xml:space="preserve">мембрански  експанзионен  сад со минимална зафатнина на водата од </t>
  </si>
  <si>
    <t>35lit</t>
  </si>
  <si>
    <t xml:space="preserve"> 18lit</t>
  </si>
  <si>
    <t>Топчести вентили  на навој со  димензии:</t>
  </si>
  <si>
    <t>No20</t>
  </si>
  <si>
    <t>No25</t>
  </si>
  <si>
    <t xml:space="preserve">No32  </t>
  </si>
  <si>
    <t xml:space="preserve">No40 </t>
  </si>
  <si>
    <t>No50</t>
  </si>
  <si>
    <t>No65</t>
  </si>
  <si>
    <t>Сигурносен вентил со пружина</t>
  </si>
  <si>
    <t>No 20</t>
  </si>
  <si>
    <t>Етиленгликол 30%-ен, неагресивен на челичен цевен развод и арматура (еколошки)</t>
  </si>
  <si>
    <t>литри</t>
  </si>
  <si>
    <t>Манометар комплет со мини вентил (0 - 10) бар</t>
  </si>
  <si>
    <t>Галванизирани цевки за топловодно греење ,  предвидени само со дијаметри што одговараат на нормите, а изработени во согласност со  важечки национални стандарди :</t>
  </si>
  <si>
    <t>За останати галванизирани фасонски елементи , адаптери, фитинг и спојна арматура за водење на цевната мрежа се наплаќа 80% од вредноста на цевките</t>
  </si>
  <si>
    <t>%</t>
  </si>
  <si>
    <t>Држачи, конзоли, хилзни, потпори  на цевките се наплатуваат 40% од вредноста на цевките и колената</t>
  </si>
  <si>
    <t xml:space="preserve">Изолација на цевниот развод со еластомерна-паронепропусна цевна изолација со дебелина 13 mm </t>
  </si>
  <si>
    <t>Автоматски лончиња за обезвоздушување, на вертикалите комплет со топчест вентил на навој со димензија  1/2"</t>
  </si>
  <si>
    <t>Испитување на инсталацијата на ладен воден притисок, регулација, балансирање и пуштање во работа</t>
  </si>
  <si>
    <t>Електрично поврзување, подесување на параметри и пуштање во работа од овластен сервисер</t>
  </si>
  <si>
    <t>II СИСТЕМ ЗА ВЕНТИЛОКОНВЕКТОРСКО ГРЕЕЊЕ И ЛАДЕЊЕ</t>
  </si>
  <si>
    <t>Испорака, транспорт и момтажа</t>
  </si>
  <si>
    <t>Вентилаторски конвектори со маска парапетна изведба  со термостати поставени на самите фенкојлери со следниве минимални големини:</t>
  </si>
  <si>
    <t xml:space="preserve">      Qg/Ql    (2,14 /1,54 KW)</t>
  </si>
  <si>
    <t xml:space="preserve">      Qg/Ql    (2,57 /2,09 KW)</t>
  </si>
  <si>
    <t xml:space="preserve">      Qg/Ql    (3,81 /2,93 KW)</t>
  </si>
  <si>
    <t xml:space="preserve">Испорака, транспорт и монтажа на терминални баланс вентили за вентилконвектори </t>
  </si>
  <si>
    <t xml:space="preserve"> 1/2”</t>
  </si>
  <si>
    <t xml:space="preserve"> 3/4”</t>
  </si>
  <si>
    <t>Испорака, транспорт и монтажа на термички двоположен актуатор(220 В) за терминални баланс вентили за вентилконвектори</t>
  </si>
  <si>
    <t xml:space="preserve">Топчест вентил со холендер </t>
  </si>
  <si>
    <t xml:space="preserve">Поцинкуван фитинг за вентилконвекторите </t>
  </si>
  <si>
    <t xml:space="preserve">дупла нипла </t>
  </si>
  <si>
    <t>холендер</t>
  </si>
  <si>
    <t>алуминиумски радијатори тип 600/95 (H=600, един. учинок 50W)</t>
  </si>
  <si>
    <t>радијаторски вентили  1/2”</t>
  </si>
  <si>
    <t>Терморегулациони глави за радијаторски вентили</t>
  </si>
  <si>
    <t>Сет арматура за радијаторите (редуцири, чепови, спојници, механички вентилчиња за обезвоздушување 3/8” комплет со муф,  конзоли, држачи, дипли, украсни розетни)</t>
  </si>
  <si>
    <t xml:space="preserve">Цевен колектор 6/4“  за доводни и повратни цевки </t>
  </si>
  <si>
    <t>со 7 циркулациони круга</t>
  </si>
  <si>
    <t>со 11 циркулациони круга</t>
  </si>
  <si>
    <t>Топчести вентили со холендер и со навој од:</t>
  </si>
  <si>
    <t>6/4”</t>
  </si>
  <si>
    <t>Автоматски вентил за обезвозвоздушување No15  NP 6, поставен на распределителите во сандачињата</t>
  </si>
  <si>
    <t xml:space="preserve">Мини вентили </t>
  </si>
  <si>
    <t xml:space="preserve">Спојници за пластични цевки </t>
  </si>
  <si>
    <t xml:space="preserve"> Ф 16 х 2</t>
  </si>
  <si>
    <t xml:space="preserve"> Ф 20 х 2</t>
  </si>
  <si>
    <t xml:space="preserve">Ормарче за разделник </t>
  </si>
  <si>
    <t>единечно (600х500)</t>
  </si>
  <si>
    <t>единечно (900х500)</t>
  </si>
  <si>
    <t xml:space="preserve">Алумпласт цревото со изолација (PEX-AL-PEX)  пластика-алуминиум-пластика </t>
  </si>
  <si>
    <t>Ф20х2</t>
  </si>
  <si>
    <t xml:space="preserve">m’ </t>
  </si>
  <si>
    <t>Ф16х2</t>
  </si>
  <si>
    <t>Пластични (PP R) цевки за кондензните хоризонтални и вертикални водови  со димензија :</t>
  </si>
  <si>
    <t>Испитување на ладен притисок од  0.9 МРа (задолжително   да се изврши ), како и испитување на топло со балансирање на системот, се наплатува паушално</t>
  </si>
  <si>
    <t>пауш.</t>
  </si>
  <si>
    <t>Испорака, транспорт и момтажа на инвертер сплит систем со ладилен капацитет од 3,5KW, капацитет за греење 4,0KW  (сервер соба)</t>
  </si>
  <si>
    <t>РЕКАПИТИЛАР</t>
  </si>
  <si>
    <t>ВКУПНО</t>
  </si>
  <si>
    <t xml:space="preserve">Минимални карактеристики на топлинската пумпа при100% оптеретување во склад со EN 14511 и Eurovent сертификат: - Та за ладење 35°C - LWE 18°C ​​(DT = 5°C); загревање Ta -20°C - LWC 35°C (DT = 5°C) 
• топлински капацитет (A7/W35ºC, Δt=5K): 16.5 Kw; COP=4,61
• ладилен капацитет (A35/W18ºC, Δt=5K): 13,5 kW, 4,61 
• номинален напон на компресорот  1/N/PE; 230V/50Hz 
• ладилен медиум фреон: R410A </t>
  </si>
  <si>
    <t>Испорака транспорт и монтажа на вентилатори за вентилирање на тоалети со следните карактеристики:                             d = 100 mm
L = 150 m³/h
P = 28 W 
p=30 Pa</t>
  </si>
  <si>
    <r>
      <t>(П1)Циркулацона пумпа со електронска регулација со воден ротор (вентилоконвертори)
Медиум : Вода
Проток 6,99 m</t>
    </r>
    <r>
      <rPr>
        <vertAlign val="superscript"/>
        <sz val="11"/>
        <rFont val="Arial Narrow"/>
        <family val="2"/>
      </rPr>
      <t>3</t>
    </r>
    <r>
      <rPr>
        <sz val="11"/>
        <rFont val="Arial Narrow"/>
        <family val="2"/>
      </rPr>
      <t>/h
Напор : 6.4 m
Работна температура : -10 до +130° C (макс.) 
Работен притисок/Номинален притисок : PN10
Вид на струја : 1~230V/50Hz
Номинален број на вртежи : 
Класа на заштита : IP 44</t>
    </r>
  </si>
  <si>
    <r>
      <t xml:space="preserve">Термометар  со чаура (0 - 130 ) </t>
    </r>
    <r>
      <rPr>
        <vertAlign val="superscript"/>
        <sz val="11"/>
        <rFont val="Arial Narrow"/>
        <family val="2"/>
      </rPr>
      <t>0</t>
    </r>
    <r>
      <rPr>
        <sz val="11"/>
        <rFont val="Arial Narrow"/>
        <family val="2"/>
      </rPr>
      <t xml:space="preserve">С </t>
    </r>
  </si>
  <si>
    <r>
      <rPr>
        <i/>
        <sz val="11"/>
        <rFont val="Arial Narrow"/>
        <family val="2"/>
      </rPr>
      <t>Ф</t>
    </r>
    <r>
      <rPr>
        <sz val="11"/>
        <rFont val="Arial Narrow"/>
        <family val="2"/>
      </rPr>
      <t>18x1,5</t>
    </r>
  </si>
  <si>
    <r>
      <rPr>
        <i/>
        <sz val="11"/>
        <rFont val="Arial Narrow"/>
        <family val="2"/>
      </rPr>
      <t>Ф</t>
    </r>
    <r>
      <rPr>
        <sz val="11"/>
        <rFont val="Arial Narrow"/>
        <family val="2"/>
      </rPr>
      <t>22x1,5</t>
    </r>
  </si>
  <si>
    <r>
      <rPr>
        <i/>
        <sz val="11"/>
        <rFont val="Arial Narrow"/>
        <family val="2"/>
      </rPr>
      <t>Ф</t>
    </r>
    <r>
      <rPr>
        <sz val="11"/>
        <rFont val="Arial Narrow"/>
        <family val="2"/>
      </rPr>
      <t>28x1,5</t>
    </r>
  </si>
  <si>
    <r>
      <rPr>
        <i/>
        <sz val="11"/>
        <rFont val="Arial Narrow"/>
        <family val="2"/>
      </rPr>
      <t>Ф</t>
    </r>
    <r>
      <rPr>
        <sz val="11"/>
        <rFont val="Arial Narrow"/>
        <family val="2"/>
      </rPr>
      <t>35x1,5</t>
    </r>
    <r>
      <rPr>
        <sz val="11"/>
        <color indexed="8"/>
        <rFont val="Calibri"/>
        <family val="2"/>
      </rPr>
      <t/>
    </r>
  </si>
  <si>
    <r>
      <rPr>
        <i/>
        <sz val="11"/>
        <rFont val="Arial Narrow"/>
        <family val="2"/>
      </rPr>
      <t>Ф</t>
    </r>
    <r>
      <rPr>
        <sz val="11"/>
        <rFont val="Arial Narrow"/>
        <family val="2"/>
      </rPr>
      <t>42x1,5</t>
    </r>
  </si>
  <si>
    <r>
      <rPr>
        <i/>
        <sz val="11"/>
        <rFont val="Arial Narrow"/>
        <family val="2"/>
      </rPr>
      <t>Ф</t>
    </r>
    <r>
      <rPr>
        <sz val="11"/>
        <rFont val="Arial Narrow"/>
        <family val="2"/>
      </rPr>
      <t>54x1,5</t>
    </r>
  </si>
  <si>
    <r>
      <rPr>
        <i/>
        <sz val="11"/>
        <rFont val="Arial Narrow"/>
        <family val="2"/>
      </rPr>
      <t>Ф</t>
    </r>
    <r>
      <rPr>
        <sz val="11"/>
        <rFont val="Arial Narrow"/>
        <family val="2"/>
      </rPr>
      <t>76x2,0</t>
    </r>
  </si>
  <si>
    <r>
      <t>воѓица за формирање на агол од 90</t>
    </r>
    <r>
      <rPr>
        <vertAlign val="superscript"/>
        <sz val="11"/>
        <rFont val="Arial Narrow"/>
        <family val="2"/>
      </rPr>
      <t>0</t>
    </r>
  </si>
  <si>
    <r>
      <rPr>
        <i/>
        <sz val="11"/>
        <rFont val="Arial Narrow"/>
        <family val="2"/>
      </rPr>
      <t xml:space="preserve">Ф </t>
    </r>
    <r>
      <rPr>
        <sz val="11"/>
        <rFont val="Arial Narrow"/>
        <family val="2"/>
      </rPr>
      <t>20</t>
    </r>
  </si>
  <si>
    <r>
      <rPr>
        <i/>
        <sz val="11"/>
        <rFont val="Arial Narrow"/>
        <family val="2"/>
      </rPr>
      <t xml:space="preserve">Ф </t>
    </r>
    <r>
      <rPr>
        <sz val="11"/>
        <rFont val="Arial Narrow"/>
        <family val="2"/>
      </rPr>
      <t>25</t>
    </r>
  </si>
  <si>
    <r>
      <rPr>
        <i/>
        <sz val="11"/>
        <rFont val="Arial Narrow"/>
        <family val="2"/>
      </rPr>
      <t xml:space="preserve">Ф </t>
    </r>
    <r>
      <rPr>
        <sz val="11"/>
        <rFont val="Arial Narrow"/>
        <family val="2"/>
      </rPr>
      <t>32</t>
    </r>
  </si>
  <si>
    <t>ПРЕДМЕР ПРЕСМЕТКА ЗА ГРАДЕЖНО ЗАНАТСКИ РАБОТИ ОБЈЕКТ - ТЕРМИНАЛ ЗА СТОКОВО ЦАРИНЕЊЕ (АДМИНИСТРАТИВЕН ДЕЛ)</t>
  </si>
  <si>
    <t>ПРЕДМЕР ПРЕСМЕТКА ЗА ВОДОВОД И КАНАЛИЗАЦИЈА - ТЕРМИНАЛ ЗА СТОКОВО ЦАРИНЕЊЕ (АДМИНИСТРАТИВЕН ДЕЛ)</t>
  </si>
  <si>
    <t>ПРЕДМЕР ПРЕСМЕТКА ЗА ЕЛЕКТРИКА - ТЕРМИНАЛ ЗА СТОКОВО ЦАРИНЕЊЕ (АДМИНИСТРАТИВЕН ДЕЛ)</t>
  </si>
  <si>
    <t>ПРЕДМЕР ПРЕСМЕТКА ЗА ТЕРМОТЕХНИКА - ТЕРМИНАЛ ЗА СТОКОВО ЦАРИНЕЊЕ (АДМИНИСТРАТИВЕН ДЕЛ)</t>
  </si>
  <si>
    <t xml:space="preserve">1.1 ОСНОВЕН ПРОЕКТ ЗА ИЗГРАДБА НА ОБЈЕКТ ЗА СТОКОВО ЦАРИНЕЊЕ (АДМИНИСТРАТИВЕН ДЕЛ), ГРАНИЧЕН ПРЕМИН ДЕВЕ БАИР, ОПШТИНА КРИВА ПАЛАНКА 
</t>
  </si>
  <si>
    <t>ОПШТИ НАПОМЕНИ</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</si>
  <si>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</si>
  <si>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 xml:space="preserve">Сите позиции од предмерот подразбираат изведба на секоја позицира од работите во сѐ според цртежите, техничкиот опис, предмерот, статичката пресметка, деталите и упатствата од надзорниот орган. Материјалите кои се вградуваат мора да бидат квалитетни и да одговараат на техничките прописи и стандарди. Сите вградени позиции и системи се комплетни и спремни за употреба.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</si>
  <si>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</si>
  <si>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 xml:space="preserve">Во сите позиции на припремни работи, демонтажа и рушење и градежно занаетчиски работи не се влезени евентуалните градежни интервенции произлезени од поставување на нови и надградба на постоечките инсталации во објектот. Соодветните позиции (доколку ги има) ќе се третираат во предмерите на соодветните фази.
</t>
  </si>
  <si>
    <t xml:space="preserve">Пред изведба на работите Изведувачот е задолжен да направи увид на лице место. При изведба на работите да се проверат сите референтни мерки на постоечките објекти. Доколку во тек на градба затекнатата состојба на постоечките објекти се разликува од проектната документација, да се усогласат засегнатите позиции.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</si>
  <si>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</si>
  <si>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Инвеститорот/Крајниот корисник/Општината.                                                                                                                                               </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</si>
  <si>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</si>
  <si>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</si>
  <si>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</si>
  <si>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</si>
  <si>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Изведувачот има обврска на сопствен трошок да изврши набавка, транспорт и поставување на информативна табла изработена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Инвеститорот.Таблата треба да биде изработена од цврст материјал со минимална димензија 150х200см.</t>
  </si>
  <si>
    <t>Изведувачот има обврска на сопствен трошок да обезбеди услови за непречена работа на надзорниор орган (канцелариски простор со минимум површина на работен простор 6 м²; со клима уред, работна маса, столче)</t>
  </si>
  <si>
    <t xml:space="preserve">РЕКАПИТУЛАР </t>
  </si>
  <si>
    <t>ВОДОВОД И КАНАЛИЗАЦИЈА</t>
  </si>
  <si>
    <t>АРХИТЕКТУРА - градежно-занаетчиски дел</t>
  </si>
  <si>
    <t>ЕЛЕКТРИКА</t>
  </si>
  <si>
    <t>ТЕРМОТЕХНИКА</t>
  </si>
  <si>
    <r>
      <t xml:space="preserve">Завршна обработка на </t>
    </r>
    <r>
      <rPr>
        <b/>
        <sz val="11"/>
        <rFont val="Arial Narrow"/>
        <family val="2"/>
      </rPr>
      <t>Под П3</t>
    </r>
    <r>
      <rPr>
        <sz val="11"/>
        <rFont val="Arial Narrow"/>
        <family val="2"/>
      </rPr>
      <t xml:space="preserve">   од IQ (Intelligence Quality) PUR (reinforce) зајакнат синтетички под од синтетички материјали како стаклопластика,поливинил хлорид со пластификатори и минимална дебелина  Д= 5мм, електростатски и електропроводлив по постапка и упатства предвидени од производителот со соодветен прајмер и електропроводлив лепак како и евентуална потреба од бакарна мрежа под лепак . Овој под се монтира во сервер соба. Боја, дезен како и типот во ролна или плочи го одобрува Инвеститорот.</t>
    </r>
  </si>
  <si>
    <r>
      <t xml:space="preserve">Набавка, транспорт и монтажа на </t>
    </r>
    <r>
      <rPr>
        <b/>
        <sz val="11"/>
        <rFont val="Arial Narrow"/>
        <family val="2"/>
      </rPr>
      <t xml:space="preserve">Под П5 </t>
    </r>
    <r>
      <rPr>
        <sz val="11"/>
        <rFont val="Arial Narrow"/>
        <family val="2"/>
      </rPr>
      <t>(партер) , пристапна патека околу објект ,од надворешни плочки во сива боја заедно со подлога потребна за нивно вградување, во квадратна форма со дебелина 3см, антиклизни,непорозни, отпорни на мрзнење, високи температури, водонепропусни, отпорни на абење. Бојата и дезенот ги одобрува Инвеститорот.</t>
    </r>
  </si>
  <si>
    <r>
      <t>Набавка, транспорт и монтажа на</t>
    </r>
    <r>
      <rPr>
        <b/>
        <sz val="11"/>
        <rFont val="Arial Narrow"/>
        <family val="2"/>
      </rPr>
      <t xml:space="preserve"> Под П4 </t>
    </r>
    <r>
      <rPr>
        <sz val="11"/>
        <rFont val="Arial Narrow"/>
        <family val="2"/>
      </rPr>
      <t>(партер) , патека околу објект ,од неполирани, нелизгачки гранитоидни плочи (вештачки гранит) д=3цм, непорозни, отпорни на мрзнење, високи температури, водонепропусни, отпорни на абење. Бојата и дезенот ги одобрува Инвеститорот.</t>
    </r>
  </si>
  <si>
    <t>Набавка, транспорт и монтажа на ѕидни плочки од вештачки гранит, монтажа со лепило за плочки со изведба на фуга, непорозни, водонепропусни, отпорност на абење-абразија по ISO 10545-7 класа 1, min 40/20см, комплет со споен материјал, аголни и завршни алуминиумски лајсни и обработка на шпалетни. Монтажата да се изврши до висина од 250см во тоалети и до 150см во кујна. Бојата и дезенот ги одобрува Инвеститорот.</t>
  </si>
  <si>
    <r>
      <t xml:space="preserve">Набавка, транспорт и монтажа на подни гранитизирани плочки - </t>
    </r>
    <r>
      <rPr>
        <b/>
        <sz val="11"/>
        <rFont val="Arial Narrow"/>
        <family val="2"/>
      </rPr>
      <t>Под П2</t>
    </r>
    <r>
      <rPr>
        <sz val="11"/>
        <rFont val="Arial Narrow"/>
        <family val="2"/>
      </rPr>
      <t>, монтажа со лепило за плочки со изведба на фуга, непорозни, водонепропусни, отпорност на абење-абразија по ISO 10545-7 класа 1, min 30/30 см, комплет со споен материјал. Бојата и дезенот ги одобрува Инвеститорот.</t>
    </r>
  </si>
  <si>
    <t>1.10</t>
  </si>
  <si>
    <t xml:space="preserve">Изведувачот е одговорен за разработка на сообраќајни решенија за времена измена на режимот на сообраќај (изработка на основен проект за времена измена на режим на сообраќај) и негово спроведување  по добиени одобренија и согласности од надлежните институции (поставување и одржување на времено поставената сообраќајна сигнализација), при изведба на градежните активности.  Изведувачот е одговорен за управување на сообраќајот за време на изведување на работите, вклучително и по завршување на работното време, како и во периодот од завршување на градежните работи до примо-предавањето на објектот. </t>
  </si>
  <si>
    <t>1.11</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</si>
  <si>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</si>
  <si>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</si>
  <si>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 xml:space="preserve">Предмер за Потпорен Арм. Бетонски зид со Д=20 см и Л=40 м' </t>
  </si>
  <si>
    <t>Обележување и исколчување на објектот согласно Основен проект.</t>
  </si>
  <si>
    <t>Л=40м1  Ш=2,4 м</t>
  </si>
  <si>
    <r>
      <t xml:space="preserve">Машински ископ на земја,  од </t>
    </r>
    <r>
      <rPr>
        <b/>
        <sz val="11"/>
        <rFont val="Arial Narrow"/>
        <family val="2"/>
      </rPr>
      <t xml:space="preserve">II </t>
    </r>
    <r>
      <rPr>
        <sz val="11"/>
        <rFont val="Arial Narrow"/>
        <family val="2"/>
      </rPr>
      <t xml:space="preserve">i </t>
    </r>
    <r>
      <rPr>
        <b/>
        <sz val="11"/>
        <rFont val="Arial Narrow"/>
        <family val="2"/>
      </rPr>
      <t xml:space="preserve">III </t>
    </r>
    <r>
      <rPr>
        <sz val="11"/>
        <rFont val="Arial Narrow"/>
        <family val="2"/>
      </rPr>
      <t xml:space="preserve">категорија за лентовиден аб телел, со ширина на ископ од 2.40м и длабина 0.92 м со фино дотерување на кота на фундирање рачно или  со ситни машини  како и обезбедување на ископот по сите технички прописи и стручен надзор . Материјалот ќе се користи дел за насип а дел ќе  се депонира до 25км. Количините се пресметуваат во цврста маса. Транспортот не е вклучен во цената </t>
    </r>
  </si>
  <si>
    <t>40 х 2.4 х 1.0 =</t>
  </si>
  <si>
    <t>Од Поз.1.3</t>
  </si>
  <si>
    <t>Набавка, транспорт и насипување на тампон-дробен камен,  под темелни лентип ланирање и набивање со вибрации во слоеви со д= 25 см., до постигнување на минимален модул на стисливост од 40 Мpa</t>
  </si>
  <si>
    <t xml:space="preserve">Под лентовиден темел: </t>
  </si>
  <si>
    <t>40х1.5 х 0.25 = 15 м3</t>
  </si>
  <si>
    <t>Вкупно 1. Земјани работи:</t>
  </si>
  <si>
    <t>Изработка на основен бетон Д=7см.,  МБ20 со потребна оплата - дрвени греди 40х1х0.07</t>
  </si>
  <si>
    <t>Бетонирање на аб лентовиден темел со димензии 1.0м х 0.4 и Л=40м со МБ 30 (C25/30) по  детал од градежно конструктивниот проект, со предходно изработка на двострана оплата со потребни врзни елементи.Набавка на бетонот и материјали за оплатирање се вклучени во цената.</t>
  </si>
  <si>
    <t>40 х 1 х 0.4 =16м3</t>
  </si>
  <si>
    <t>Бетонирање  на арм. бетонско платно, со  МБ 30 (C25/30) по  детал од градежно конструктивниот проект, и со предходнa изработка на соодветна оплата со потребни врзни елементи. Набавка на бетонот и материјали за оплатирање се вклучени во цената.</t>
  </si>
  <si>
    <t>40 м1 х 2.30 м = 92 м2 (18.4м3)</t>
  </si>
  <si>
    <t>Вкупно 2. Бетонски работи</t>
  </si>
  <si>
    <t xml:space="preserve">АРМАТУРА </t>
  </si>
  <si>
    <t>Вкупно 3. Арматура :</t>
  </si>
  <si>
    <t>Армираки работи</t>
  </si>
  <si>
    <t>ПОТПОРЕН ЅИД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</si>
</sst>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0.0;;&quot;..&quot;"/>
    <numFmt numFmtId="166" formatCode="#,##0;;&quot;..&quot;"/>
    <numFmt numFmtId="167" formatCode="_-* #,##0.00\ _д_е_н_._-;\-* #,##0.00\ _д_е_н_._-;_-* &quot;-&quot;??\ _д_е_н_._-;_-@_-"/>
    <numFmt numFmtId="168" formatCode="_-* #,##0.00\ _ä_å_í_._-;\-* #,##0.00\ _ä_å_í_._-;_-* &quot;-&quot;??\ _ä_å_í_._-;_-@_-"/>
    <numFmt numFmtId="169" formatCode="0.0"/>
    <numFmt numFmtId="170" formatCode="_-* #,##0\ _ä_å_í_._-;\-* #,##0\ _ä_å_í_._-;_-* &quot;-&quot;??\ _ä_å_í_._-;_-@_-"/>
    <numFmt numFmtId="171" formatCode="_-* #,##0.00\ _K_M_-;\-* #,##0.00\ _K_M_-;_-* &quot;-&quot;??\ _K_M_-;_-@_-"/>
    <numFmt numFmtId="172" formatCode="_-* #,##0.00\ _д_е_н_-;\-* #,##0.00\ _д_е_н_-;_-* &quot;-&quot;??\ _д_е_н_-;_-@_-"/>
    <numFmt numFmtId="173" formatCode="0.00;[Red]0.00"/>
  </numFmts>
  <fonts count="45">
    <font>
      <sz val="11"/>
      <color rgb="FF000000"/>
      <name val="Calibri"/>
      <family val="2"/>
      <charset val="204"/>
    </font>
    <font>
      <sz val="11"/>
      <color theme="1"/>
      <name val="Calibri"/>
      <family val="2"/>
      <scheme val="minor"/>
    </font>
    <font>
      <sz val="10"/>
      <name val="Arial"/>
      <family val="2"/>
      <charset val="1"/>
    </font>
    <font>
      <b/>
      <sz val="11"/>
      <color indexed="9"/>
      <name val="Calibri"/>
      <family val="2"/>
      <charset val="1"/>
    </font>
    <font>
      <sz val="10"/>
      <name val="Arial Narrow"/>
      <family val="2"/>
    </font>
    <font>
      <b/>
      <sz val="11"/>
      <name val="Arial Narrow"/>
      <family val="2"/>
    </font>
    <font>
      <i/>
      <sz val="10"/>
      <name val="Arial Narrow"/>
      <family val="2"/>
    </font>
    <font>
      <sz val="11"/>
      <name val="Arial Narrow"/>
      <family val="2"/>
    </font>
    <font>
      <i/>
      <sz val="11"/>
      <name val="Arial Narrow"/>
      <family val="2"/>
    </font>
    <font>
      <sz val="10.5"/>
      <name val="Arial Narrow"/>
      <family val="2"/>
    </font>
    <font>
      <sz val="10"/>
      <name val="Arial"/>
      <family val="2"/>
      <charset val="204"/>
    </font>
    <font>
      <sz val="10"/>
      <name val="Tahoma"/>
      <family val="2"/>
    </font>
    <font>
      <sz val="10"/>
      <name val="Arial"/>
      <family val="2"/>
    </font>
    <font>
      <vertAlign val="superscript"/>
      <sz val="11"/>
      <name val="Arial Narrow"/>
      <family val="2"/>
    </font>
    <font>
      <sz val="10"/>
      <name val="Verdana"/>
      <family val="2"/>
    </font>
    <font>
      <b/>
      <sz val="10"/>
      <name val="Verdana"/>
      <family val="2"/>
    </font>
    <font>
      <b/>
      <sz val="10"/>
      <color indexed="9"/>
      <name val="Verdana"/>
      <family val="2"/>
    </font>
    <font>
      <sz val="10"/>
      <color indexed="10"/>
      <name val="Verdana"/>
      <family val="2"/>
    </font>
    <font>
      <i/>
      <sz val="10"/>
      <name val="Verdana"/>
      <family val="2"/>
    </font>
    <font>
      <b/>
      <i/>
      <sz val="11"/>
      <name val="Arial Narrow"/>
      <family val="2"/>
    </font>
    <font>
      <sz val="11"/>
      <color indexed="8"/>
      <name val="Arial"/>
      <family val="2"/>
      <charset val="204"/>
    </font>
    <font>
      <sz val="11"/>
      <name val="Arial"/>
      <family val="2"/>
      <charset val="204"/>
    </font>
    <font>
      <b/>
      <sz val="11"/>
      <name val="Arial"/>
      <family val="2"/>
      <charset val="204"/>
    </font>
    <font>
      <sz val="11"/>
      <color indexed="8"/>
      <name val="Calibri"/>
      <family val="2"/>
    </font>
    <font>
      <sz val="11"/>
      <color indexed="10"/>
      <name val="Arial Narrow"/>
      <family val="2"/>
    </font>
    <font>
      <sz val="11"/>
      <color indexed="8"/>
      <name val="Arial Narrow"/>
      <family val="2"/>
    </font>
    <font>
      <sz val="11"/>
      <color rgb="FF000000"/>
      <name val="Calibri"/>
      <family val="2"/>
      <charset val="204"/>
    </font>
    <font>
      <sz val="11"/>
      <color theme="1"/>
      <name val="Calibri"/>
      <family val="2"/>
      <scheme val="minor"/>
    </font>
    <font>
      <b/>
      <sz val="11"/>
      <color theme="0"/>
      <name val="Calibri"/>
      <family val="2"/>
      <scheme val="minor"/>
    </font>
    <font>
      <sz val="11"/>
      <color theme="1"/>
      <name val="Calibri"/>
      <family val="2"/>
      <charset val="238"/>
      <scheme val="minor"/>
    </font>
    <font>
      <sz val="11"/>
      <color theme="1"/>
      <name val="Arial Narrow"/>
      <family val="2"/>
    </font>
    <font>
      <sz val="10"/>
      <color rgb="FFFF0000"/>
      <name val="Tahoma"/>
      <family val="2"/>
    </font>
    <font>
      <sz val="10"/>
      <color rgb="FFFF0000"/>
      <name val="Arial"/>
      <family val="2"/>
      <charset val="204"/>
    </font>
    <font>
      <sz val="11"/>
      <color rgb="FFFF0000"/>
      <name val="Arial Narrow"/>
      <family val="2"/>
    </font>
    <font>
      <sz val="11"/>
      <color rgb="FFFF0000"/>
      <name val="Tahoma"/>
      <family val="2"/>
    </font>
    <font>
      <b/>
      <sz val="10"/>
      <color rgb="FF00B050"/>
      <name val="Verdana"/>
      <family val="2"/>
    </font>
    <font>
      <sz val="11"/>
      <color rgb="FF000000"/>
      <name val="Arial Narrow"/>
      <family val="2"/>
    </font>
    <font>
      <b/>
      <sz val="11"/>
      <color rgb="FFFF0000"/>
      <name val="Arial Narrow"/>
      <family val="2"/>
    </font>
    <font>
      <sz val="11"/>
      <color theme="1"/>
      <name val="Arial"/>
      <family val="2"/>
      <charset val="204"/>
    </font>
    <font>
      <b/>
      <sz val="11"/>
      <color theme="1"/>
      <name val="Arial Narrow"/>
      <family val="2"/>
    </font>
    <font>
      <sz val="11"/>
      <color theme="1"/>
      <name val="Calibri"/>
      <family val="2"/>
      <charset val="204"/>
      <scheme val="minor"/>
    </font>
    <font>
      <sz val="10"/>
      <name val="Arial CE"/>
    </font>
    <font>
      <sz val="10"/>
      <name val="Macedonian Helv"/>
      <family val="2"/>
    </font>
    <font>
      <sz val="10"/>
      <color rgb="FF000000"/>
      <name val="Arial"/>
      <family val="2"/>
    </font>
    <font>
      <i/>
      <sz val="11"/>
      <color theme="1" tint="0.14999847407452621"/>
      <name val="Arial Narrow"/>
      <family val="2"/>
    </font>
  </fonts>
  <fills count="12">
    <fill>
      <patternFill patternType="none"/>
    </fill>
    <fill>
      <patternFill patternType="gray125"/>
    </fill>
    <fill>
      <patternFill patternType="solid">
        <fgColor indexed="55"/>
        <bgColor indexed="22"/>
      </patternFill>
    </fill>
    <fill>
      <patternFill patternType="solid">
        <fgColor indexed="13"/>
        <bgColor indexed="64"/>
      </patternFill>
    </fill>
    <fill>
      <patternFill patternType="solid">
        <fgColor rgb="FFA5A5A5"/>
      </patternFill>
    </fill>
    <fill>
      <patternFill patternType="solid">
        <fgColor theme="0"/>
        <bgColor indexed="64"/>
      </patternFill>
    </fill>
    <fill>
      <patternFill patternType="solid">
        <fgColor theme="0"/>
        <bgColor indexed="27"/>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39997558519241921"/>
        <bgColor indexed="22"/>
      </patternFill>
    </fill>
    <fill>
      <patternFill patternType="solid">
        <fgColor theme="0" tint="-0.14999847407452621"/>
        <bgColor indexed="22"/>
      </patternFill>
    </fill>
    <fill>
      <patternFill patternType="solid">
        <fgColor theme="0"/>
        <bgColor indexed="22"/>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thin">
        <color indexed="22"/>
      </left>
      <right style="thin">
        <color indexed="22"/>
      </right>
      <top style="thin">
        <color indexed="22"/>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uble">
        <color indexed="63"/>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29">
    <xf numFmtId="0" fontId="0" fillId="0" borderId="0"/>
    <xf numFmtId="0" fontId="28" fillId="4" borderId="68" applyNumberFormat="0" applyAlignment="0" applyProtection="0"/>
    <xf numFmtId="43" fontId="26" fillId="0" borderId="0" applyFont="0" applyFill="0" applyBorder="0" applyAlignment="0" applyProtection="0"/>
    <xf numFmtId="0" fontId="3" fillId="2" borderId="1"/>
    <xf numFmtId="0" fontId="2" fillId="0" borderId="0"/>
    <xf numFmtId="0" fontId="10" fillId="0" borderId="0"/>
    <xf numFmtId="0" fontId="29" fillId="0" borderId="0"/>
    <xf numFmtId="0" fontId="27" fillId="0" borderId="0"/>
    <xf numFmtId="0" fontId="12" fillId="0" borderId="0"/>
    <xf numFmtId="0" fontId="10" fillId="0" borderId="0"/>
    <xf numFmtId="0" fontId="12" fillId="0" borderId="0"/>
    <xf numFmtId="9" fontId="26" fillId="0" borderId="0" applyFont="0" applyFill="0" applyBorder="0" applyAlignment="0" applyProtection="0"/>
    <xf numFmtId="0" fontId="40" fillId="0" borderId="0"/>
    <xf numFmtId="43" fontId="40" fillId="0" borderId="0" applyFont="0" applyFill="0" applyBorder="0" applyAlignment="0" applyProtection="0"/>
    <xf numFmtId="0" fontId="1" fillId="0" borderId="0"/>
    <xf numFmtId="0" fontId="12" fillId="0" borderId="0"/>
    <xf numFmtId="171" fontId="1" fillId="0" borderId="0" applyFont="0" applyFill="0" applyBorder="0" applyAlignment="0" applyProtection="0"/>
    <xf numFmtId="0" fontId="12" fillId="0" borderId="0"/>
    <xf numFmtId="0" fontId="10" fillId="0" borderId="0"/>
    <xf numFmtId="43" fontId="41" fillId="0" borderId="0" applyFont="0" applyFill="0" applyBorder="0" applyAlignment="0" applyProtection="0"/>
    <xf numFmtId="0" fontId="1" fillId="0" borderId="0"/>
    <xf numFmtId="0" fontId="1" fillId="0" borderId="0"/>
    <xf numFmtId="0" fontId="10" fillId="0" borderId="0"/>
    <xf numFmtId="173" fontId="42" fillId="0" borderId="0"/>
    <xf numFmtId="172" fontId="12" fillId="0" borderId="0" applyFill="0" applyBorder="0" applyAlignment="0" applyProtection="0"/>
    <xf numFmtId="0" fontId="12" fillId="0" borderId="0"/>
    <xf numFmtId="0" fontId="10" fillId="0" borderId="0"/>
    <xf numFmtId="173" fontId="42" fillId="0" borderId="0"/>
    <xf numFmtId="44" fontId="40" fillId="0" borderId="0" applyFont="0" applyFill="0" applyBorder="0" applyAlignment="0" applyProtection="0"/>
  </cellStyleXfs>
  <cellXfs count="690">
    <xf numFmtId="0" fontId="0" fillId="0" borderId="0" xfId="0"/>
    <xf numFmtId="0" fontId="4" fillId="0" borderId="2" xfId="0" applyFont="1" applyBorder="1" applyAlignment="1">
      <alignment horizontal="left" vertical="top" wrapText="1"/>
    </xf>
    <xf numFmtId="0" fontId="4" fillId="5" borderId="2" xfId="0" applyFont="1" applyFill="1" applyBorder="1" applyAlignment="1">
      <alignment horizontal="left" vertical="top" wrapText="1"/>
    </xf>
    <xf numFmtId="0" fontId="30" fillId="0" borderId="0" xfId="0" applyFont="1" applyAlignment="1">
      <alignment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7" fillId="0" borderId="2" xfId="4" applyFont="1" applyBorder="1" applyAlignment="1">
      <alignment horizontal="left" vertical="top" wrapText="1"/>
    </xf>
    <xf numFmtId="0" fontId="7" fillId="5" borderId="2" xfId="0" applyFont="1" applyFill="1" applyBorder="1" applyAlignment="1">
      <alignment horizontal="left" vertical="top" wrapText="1"/>
    </xf>
    <xf numFmtId="0" fontId="7" fillId="6" borderId="2" xfId="4" applyFont="1" applyFill="1" applyBorder="1" applyAlignment="1">
      <alignment horizontal="left" vertical="top" wrapText="1"/>
    </xf>
    <xf numFmtId="0" fontId="4" fillId="0" borderId="3" xfId="0" applyFont="1" applyBorder="1" applyAlignment="1">
      <alignment horizontal="left" vertical="top"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7" borderId="4" xfId="0" applyFont="1" applyFill="1" applyBorder="1" applyAlignment="1">
      <alignment horizontal="left"/>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7" borderId="4" xfId="0" applyFont="1" applyFill="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8" fillId="0" borderId="8"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5" borderId="8"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0" borderId="19" xfId="0" applyFont="1" applyBorder="1" applyAlignment="1">
      <alignment horizontal="left" vertical="top" wrapText="1"/>
    </xf>
    <xf numFmtId="0" fontId="5" fillId="7" borderId="4" xfId="0" applyFont="1" applyFill="1" applyBorder="1" applyAlignment="1">
      <alignment horizontal="left" vertical="top" wrapText="1"/>
    </xf>
    <xf numFmtId="0" fontId="7" fillId="6" borderId="8" xfId="4" applyFont="1" applyFill="1" applyBorder="1" applyAlignment="1">
      <alignment horizontal="left" vertical="top" wrapText="1"/>
    </xf>
    <xf numFmtId="0" fontId="7" fillId="0" borderId="17" xfId="11" applyNumberFormat="1" applyFont="1" applyBorder="1" applyAlignment="1">
      <alignment horizontal="left" vertical="top" wrapText="1"/>
    </xf>
    <xf numFmtId="0" fontId="7" fillId="0" borderId="8" xfId="4" applyFont="1" applyBorder="1" applyAlignment="1">
      <alignment horizontal="left" vertical="top" wrapText="1"/>
    </xf>
    <xf numFmtId="0" fontId="4" fillId="0" borderId="21" xfId="0" applyFont="1" applyBorder="1" applyAlignment="1">
      <alignment horizontal="left" vertical="top" wrapText="1"/>
    </xf>
    <xf numFmtId="0" fontId="11" fillId="0" borderId="0" xfId="5" applyFont="1"/>
    <xf numFmtId="4" fontId="31" fillId="0" borderId="0" xfId="5" applyNumberFormat="1" applyFont="1" applyAlignment="1">
      <alignment horizontal="right"/>
    </xf>
    <xf numFmtId="0" fontId="10" fillId="0" borderId="0" xfId="5"/>
    <xf numFmtId="4" fontId="32" fillId="0" borderId="0" xfId="5" applyNumberFormat="1" applyFont="1" applyAlignment="1">
      <alignment horizontal="right"/>
    </xf>
    <xf numFmtId="4" fontId="31" fillId="0" borderId="22" xfId="5" applyNumberFormat="1" applyFont="1" applyBorder="1" applyAlignment="1">
      <alignment horizontal="right"/>
    </xf>
    <xf numFmtId="4" fontId="32" fillId="0" borderId="22" xfId="5" applyNumberFormat="1" applyFont="1" applyBorder="1" applyAlignment="1">
      <alignment horizontal="right"/>
    </xf>
    <xf numFmtId="4" fontId="32" fillId="0" borderId="0" xfId="5" applyNumberFormat="1" applyFont="1" applyAlignment="1">
      <alignment horizontal="right" wrapText="1"/>
    </xf>
    <xf numFmtId="4" fontId="11" fillId="0" borderId="0" xfId="5" applyNumberFormat="1" applyFont="1" applyAlignment="1">
      <alignment horizontal="right"/>
    </xf>
    <xf numFmtId="4" fontId="10" fillId="0" borderId="0" xfId="5" applyNumberFormat="1" applyAlignment="1">
      <alignment horizontal="right"/>
    </xf>
    <xf numFmtId="49" fontId="7" fillId="0" borderId="23" xfId="0" applyNumberFormat="1" applyFont="1" applyBorder="1" applyAlignment="1">
      <alignment vertical="center" wrapText="1"/>
    </xf>
    <xf numFmtId="0" fontId="7" fillId="0" borderId="24" xfId="0" applyFont="1" applyBorder="1" applyAlignment="1">
      <alignment vertical="center" wrapText="1"/>
    </xf>
    <xf numFmtId="0" fontId="7" fillId="0" borderId="24" xfId="0" applyFont="1" applyBorder="1" applyAlignment="1">
      <alignment horizontal="center" vertical="center" wrapText="1"/>
    </xf>
    <xf numFmtId="4" fontId="7" fillId="0" borderId="24" xfId="0" applyNumberFormat="1" applyFont="1" applyBorder="1" applyAlignment="1">
      <alignment horizontal="right" vertical="center" wrapText="1"/>
    </xf>
    <xf numFmtId="4" fontId="7" fillId="0" borderId="25" xfId="0" applyNumberFormat="1" applyFont="1" applyBorder="1" applyAlignment="1">
      <alignment horizontal="right" vertical="center" wrapText="1"/>
    </xf>
    <xf numFmtId="0" fontId="7" fillId="0" borderId="2" xfId="5" applyFont="1" applyBorder="1" applyAlignment="1">
      <alignment horizontal="left" wrapText="1"/>
    </xf>
    <xf numFmtId="0" fontId="7" fillId="0" borderId="2" xfId="6" applyFont="1" applyBorder="1" applyAlignment="1">
      <alignment horizontal="center" wrapText="1"/>
    </xf>
    <xf numFmtId="2" fontId="7" fillId="0" borderId="2" xfId="6" applyNumberFormat="1" applyFont="1" applyBorder="1" applyAlignment="1">
      <alignment horizontal="center" wrapText="1"/>
    </xf>
    <xf numFmtId="0" fontId="7" fillId="0" borderId="26" xfId="5" applyFont="1" applyBorder="1" applyAlignment="1">
      <alignment vertical="top" wrapText="1"/>
    </xf>
    <xf numFmtId="0" fontId="7" fillId="0" borderId="26" xfId="5" applyFont="1" applyBorder="1" applyAlignment="1">
      <alignment horizontal="left" wrapText="1"/>
    </xf>
    <xf numFmtId="0" fontId="7" fillId="0" borderId="26" xfId="5" applyFont="1" applyBorder="1" applyAlignment="1">
      <alignment vertical="center" wrapText="1"/>
    </xf>
    <xf numFmtId="0" fontId="7" fillId="0" borderId="26" xfId="0" applyFont="1" applyBorder="1" applyAlignment="1">
      <alignment wrapText="1"/>
    </xf>
    <xf numFmtId="0" fontId="7" fillId="0" borderId="2" xfId="6" applyFont="1" applyBorder="1" applyAlignment="1">
      <alignment horizontal="justify" vertical="top" wrapText="1"/>
    </xf>
    <xf numFmtId="0" fontId="7" fillId="0" borderId="2" xfId="5" applyFont="1" applyBorder="1" applyAlignment="1">
      <alignment horizontal="left" vertical="top" wrapText="1"/>
    </xf>
    <xf numFmtId="1" fontId="7" fillId="0" borderId="2" xfId="6" applyNumberFormat="1" applyFont="1" applyBorder="1" applyAlignment="1">
      <alignment horizontal="center" wrapText="1"/>
    </xf>
    <xf numFmtId="0" fontId="7" fillId="0" borderId="27" xfId="0" applyFont="1" applyBorder="1" applyAlignment="1">
      <alignment wrapText="1"/>
    </xf>
    <xf numFmtId="0" fontId="7" fillId="0" borderId="21" xfId="6" applyFont="1" applyBorder="1" applyAlignment="1">
      <alignment horizontal="center" wrapText="1"/>
    </xf>
    <xf numFmtId="1" fontId="7" fillId="0" borderId="21" xfId="6" applyNumberFormat="1" applyFont="1" applyBorder="1" applyAlignment="1">
      <alignment horizontal="center" wrapText="1"/>
    </xf>
    <xf numFmtId="2" fontId="7" fillId="0" borderId="21" xfId="6" applyNumberFormat="1" applyFont="1" applyBorder="1" applyAlignment="1">
      <alignment horizontal="center" wrapText="1"/>
    </xf>
    <xf numFmtId="0" fontId="7" fillId="0" borderId="26" xfId="5" applyFont="1" applyBorder="1" applyAlignment="1">
      <alignment horizontal="left" vertical="top" wrapText="1"/>
    </xf>
    <xf numFmtId="0" fontId="5" fillId="0" borderId="0" xfId="5" applyFont="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26" xfId="0" applyFont="1" applyBorder="1" applyAlignment="1">
      <alignment vertical="top" wrapText="1"/>
    </xf>
    <xf numFmtId="0" fontId="7" fillId="0" borderId="26" xfId="5" applyFont="1" applyBorder="1" applyAlignment="1">
      <alignment wrapText="1"/>
    </xf>
    <xf numFmtId="0" fontId="5" fillId="0" borderId="0" xfId="0" applyFont="1" applyAlignment="1">
      <alignment horizontal="right"/>
    </xf>
    <xf numFmtId="4" fontId="5" fillId="0" borderId="0" xfId="5" applyNumberFormat="1" applyFont="1" applyAlignment="1">
      <alignment horizontal="center"/>
    </xf>
    <xf numFmtId="0" fontId="33" fillId="0" borderId="0" xfId="5" applyFont="1" applyAlignment="1">
      <alignment horizontal="center"/>
    </xf>
    <xf numFmtId="0" fontId="33" fillId="0" borderId="0" xfId="5" applyFont="1" applyAlignment="1">
      <alignment horizontal="left"/>
    </xf>
    <xf numFmtId="4" fontId="33" fillId="0" borderId="0" xfId="5" applyNumberFormat="1" applyFont="1" applyAlignment="1">
      <alignment horizontal="center"/>
    </xf>
    <xf numFmtId="2" fontId="7" fillId="0" borderId="2" xfId="6" applyNumberFormat="1" applyFont="1" applyBorder="1" applyAlignment="1">
      <alignment horizontal="center"/>
    </xf>
    <xf numFmtId="2" fontId="7" fillId="0" borderId="2" xfId="5" applyNumberFormat="1" applyFont="1" applyBorder="1" applyAlignment="1">
      <alignment horizontal="center"/>
    </xf>
    <xf numFmtId="0" fontId="7" fillId="0" borderId="2" xfId="6" applyFont="1" applyBorder="1" applyAlignment="1">
      <alignment horizontal="justify" vertical="center" wrapText="1"/>
    </xf>
    <xf numFmtId="1" fontId="7" fillId="0" borderId="2" xfId="6" applyNumberFormat="1" applyFont="1" applyBorder="1" applyAlignment="1">
      <alignment horizontal="center"/>
    </xf>
    <xf numFmtId="2" fontId="5" fillId="0" borderId="2" xfId="5" applyNumberFormat="1" applyFont="1" applyBorder="1" applyAlignment="1">
      <alignment horizontal="center"/>
    </xf>
    <xf numFmtId="0" fontId="7" fillId="0" borderId="3" xfId="5" applyFont="1" applyBorder="1" applyAlignment="1">
      <alignment horizontal="left" vertical="top" wrapText="1"/>
    </xf>
    <xf numFmtId="0" fontId="34" fillId="0" borderId="0" xfId="5" applyFont="1" applyAlignment="1">
      <alignment horizontal="center"/>
    </xf>
    <xf numFmtId="0" fontId="34" fillId="0" borderId="0" xfId="5" applyFont="1" applyAlignment="1">
      <alignment horizontal="left"/>
    </xf>
    <xf numFmtId="4" fontId="34" fillId="0" borderId="0" xfId="5" applyNumberFormat="1" applyFont="1" applyAlignment="1">
      <alignment horizontal="center"/>
    </xf>
    <xf numFmtId="0" fontId="5" fillId="0" borderId="4" xfId="8" applyFont="1" applyBorder="1" applyAlignment="1">
      <alignment horizontal="center" vertical="center" wrapText="1"/>
    </xf>
    <xf numFmtId="0" fontId="5" fillId="0" borderId="5" xfId="8" applyFont="1" applyBorder="1" applyAlignment="1">
      <alignment horizontal="center" vertical="center" wrapText="1"/>
    </xf>
    <xf numFmtId="2" fontId="5" fillId="0" borderId="5" xfId="8" applyNumberFormat="1" applyFont="1" applyBorder="1" applyAlignment="1">
      <alignment horizontal="center" vertical="center" wrapText="1"/>
    </xf>
    <xf numFmtId="4" fontId="5" fillId="0" borderId="5" xfId="8" applyNumberFormat="1" applyFont="1" applyBorder="1" applyAlignment="1">
      <alignment horizontal="center" vertical="center" wrapText="1"/>
    </xf>
    <xf numFmtId="4" fontId="5" fillId="0" borderId="6" xfId="8" applyNumberFormat="1" applyFont="1" applyBorder="1" applyAlignment="1">
      <alignment horizontal="center" vertical="center" wrapText="1"/>
    </xf>
    <xf numFmtId="0" fontId="5" fillId="0" borderId="7" xfId="5" applyFont="1" applyBorder="1" applyAlignment="1">
      <alignment horizontal="center"/>
    </xf>
    <xf numFmtId="0" fontId="5" fillId="0" borderId="8" xfId="5" applyFont="1" applyBorder="1" applyAlignment="1">
      <alignment horizontal="left"/>
    </xf>
    <xf numFmtId="0" fontId="5" fillId="0" borderId="8" xfId="5" applyFont="1" applyBorder="1" applyAlignment="1">
      <alignment horizontal="center"/>
    </xf>
    <xf numFmtId="4" fontId="5" fillId="0" borderId="9" xfId="5" applyNumberFormat="1" applyFont="1" applyBorder="1" applyAlignment="1">
      <alignment horizontal="center"/>
    </xf>
    <xf numFmtId="0" fontId="7" fillId="0" borderId="10" xfId="5" applyFont="1" applyBorder="1" applyAlignment="1">
      <alignment horizontal="center" wrapText="1"/>
    </xf>
    <xf numFmtId="2" fontId="7" fillId="0" borderId="11" xfId="6" applyNumberFormat="1" applyFont="1" applyBorder="1" applyAlignment="1">
      <alignment horizontal="center" wrapText="1"/>
    </xf>
    <xf numFmtId="4" fontId="5" fillId="0" borderId="11" xfId="5" applyNumberFormat="1" applyFont="1" applyBorder="1" applyAlignment="1">
      <alignment horizontal="center"/>
    </xf>
    <xf numFmtId="0" fontId="5" fillId="0" borderId="10" xfId="5" applyFont="1" applyBorder="1" applyAlignment="1">
      <alignment horizontal="center"/>
    </xf>
    <xf numFmtId="0" fontId="7" fillId="0" borderId="11" xfId="6" applyFont="1" applyBorder="1" applyAlignment="1">
      <alignment horizontal="center" wrapText="1"/>
    </xf>
    <xf numFmtId="2" fontId="7" fillId="0" borderId="28" xfId="6" applyNumberFormat="1" applyFont="1" applyBorder="1" applyAlignment="1">
      <alignment horizontal="center" wrapText="1"/>
    </xf>
    <xf numFmtId="0" fontId="7" fillId="0" borderId="13" xfId="6" applyFont="1" applyBorder="1" applyAlignment="1">
      <alignment horizontal="center" wrapText="1"/>
    </xf>
    <xf numFmtId="0" fontId="7" fillId="0" borderId="29" xfId="5" applyFont="1" applyBorder="1" applyAlignment="1">
      <alignment horizontal="center" wrapText="1"/>
    </xf>
    <xf numFmtId="0" fontId="7" fillId="0" borderId="21" xfId="5" applyFont="1" applyBorder="1" applyAlignment="1">
      <alignment horizontal="left" wrapText="1"/>
    </xf>
    <xf numFmtId="4" fontId="5" fillId="0" borderId="18" xfId="5" applyNumberFormat="1" applyFont="1" applyBorder="1" applyAlignment="1">
      <alignment horizontal="center"/>
    </xf>
    <xf numFmtId="0" fontId="7" fillId="0" borderId="27" xfId="5" applyFont="1" applyBorder="1" applyAlignment="1">
      <alignment vertical="top" wrapText="1"/>
    </xf>
    <xf numFmtId="0" fontId="7" fillId="0" borderId="28" xfId="6" applyFont="1" applyBorder="1" applyAlignment="1">
      <alignment horizontal="center" wrapText="1"/>
    </xf>
    <xf numFmtId="0" fontId="5" fillId="8" borderId="4" xfId="5" applyFont="1" applyFill="1" applyBorder="1" applyAlignment="1">
      <alignment horizontal="center"/>
    </xf>
    <xf numFmtId="4" fontId="5" fillId="8" borderId="6" xfId="5" applyNumberFormat="1" applyFont="1" applyFill="1" applyBorder="1" applyAlignment="1">
      <alignment horizontal="center"/>
    </xf>
    <xf numFmtId="0" fontId="7" fillId="0" borderId="30" xfId="5" applyFont="1" applyBorder="1" applyAlignment="1">
      <alignment horizontal="left" wrapText="1"/>
    </xf>
    <xf numFmtId="0" fontId="7" fillId="0" borderId="8" xfId="6" applyFont="1" applyBorder="1" applyAlignment="1">
      <alignment horizontal="center" wrapText="1"/>
    </xf>
    <xf numFmtId="0" fontId="7" fillId="0" borderId="9" xfId="6" applyFont="1" applyBorder="1" applyAlignment="1">
      <alignment horizontal="center" wrapText="1"/>
    </xf>
    <xf numFmtId="4" fontId="5" fillId="8" borderId="31" xfId="5" applyNumberFormat="1" applyFont="1" applyFill="1" applyBorder="1" applyAlignment="1">
      <alignment horizontal="center"/>
    </xf>
    <xf numFmtId="4" fontId="5" fillId="5" borderId="14" xfId="5" applyNumberFormat="1" applyFont="1" applyFill="1" applyBorder="1" applyAlignment="1">
      <alignment horizontal="center"/>
    </xf>
    <xf numFmtId="4" fontId="5" fillId="0" borderId="14" xfId="5" applyNumberFormat="1" applyFont="1" applyBorder="1" applyAlignment="1">
      <alignment horizontal="center"/>
    </xf>
    <xf numFmtId="0" fontId="7" fillId="0" borderId="8" xfId="5"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8" applyFont="1" applyBorder="1" applyAlignment="1">
      <alignment horizontal="center" wrapText="1"/>
    </xf>
    <xf numFmtId="0" fontId="7" fillId="0" borderId="30" xfId="5" applyFont="1" applyBorder="1" applyAlignment="1">
      <alignment horizontal="left" vertical="top" wrapText="1"/>
    </xf>
    <xf numFmtId="0" fontId="7" fillId="0" borderId="10" xfId="5" applyFont="1" applyBorder="1" applyAlignment="1">
      <alignment horizontal="center"/>
    </xf>
    <xf numFmtId="0" fontId="7" fillId="0" borderId="12" xfId="5" applyFont="1" applyBorder="1" applyAlignment="1">
      <alignment horizontal="center"/>
    </xf>
    <xf numFmtId="0" fontId="5" fillId="8" borderId="32" xfId="5" applyFont="1" applyFill="1" applyBorder="1" applyAlignment="1">
      <alignment horizontal="center"/>
    </xf>
    <xf numFmtId="0" fontId="7" fillId="0" borderId="2" xfId="0" applyFont="1" applyBorder="1" applyAlignment="1">
      <alignment vertical="top" wrapText="1"/>
    </xf>
    <xf numFmtId="0" fontId="7" fillId="0" borderId="2" xfId="5" applyFont="1" applyBorder="1" applyAlignment="1">
      <alignment wrapText="1"/>
    </xf>
    <xf numFmtId="0" fontId="7" fillId="0" borderId="2" xfId="5" applyFont="1" applyBorder="1" applyAlignment="1">
      <alignment vertical="top" wrapText="1"/>
    </xf>
    <xf numFmtId="0" fontId="7" fillId="0" borderId="7" xfId="5" applyFont="1" applyBorder="1" applyAlignment="1">
      <alignment horizontal="center" wrapText="1"/>
    </xf>
    <xf numFmtId="0" fontId="7" fillId="0" borderId="8" xfId="5" applyFont="1" applyBorder="1" applyAlignment="1">
      <alignment horizontal="left" wrapText="1"/>
    </xf>
    <xf numFmtId="2" fontId="7" fillId="0" borderId="8" xfId="6" applyNumberFormat="1" applyFont="1" applyBorder="1" applyAlignment="1">
      <alignment horizontal="center" wrapText="1"/>
    </xf>
    <xf numFmtId="2" fontId="7" fillId="0" borderId="9" xfId="6" applyNumberFormat="1" applyFont="1" applyBorder="1" applyAlignment="1">
      <alignment horizontal="center" wrapText="1"/>
    </xf>
    <xf numFmtId="0" fontId="7" fillId="0" borderId="16" xfId="5" applyFont="1" applyBorder="1" applyAlignment="1">
      <alignment horizontal="center"/>
    </xf>
    <xf numFmtId="2" fontId="7" fillId="0" borderId="8" xfId="6" applyNumberFormat="1" applyFont="1" applyBorder="1" applyAlignment="1">
      <alignment horizontal="center"/>
    </xf>
    <xf numFmtId="2" fontId="7" fillId="0" borderId="9" xfId="5" applyNumberFormat="1" applyFont="1" applyBorder="1" applyAlignment="1">
      <alignment horizontal="center"/>
    </xf>
    <xf numFmtId="2" fontId="7" fillId="0" borderId="11" xfId="5" applyNumberFormat="1" applyFont="1" applyBorder="1" applyAlignment="1">
      <alignment horizontal="center"/>
    </xf>
    <xf numFmtId="0" fontId="7" fillId="0" borderId="12" xfId="0" applyFont="1" applyBorder="1" applyAlignment="1">
      <alignment horizontal="center"/>
    </xf>
    <xf numFmtId="2" fontId="7" fillId="0" borderId="13" xfId="6" applyNumberFormat="1" applyFont="1" applyBorder="1" applyAlignment="1">
      <alignment horizontal="center"/>
    </xf>
    <xf numFmtId="2" fontId="7" fillId="0" borderId="14" xfId="5" applyNumberFormat="1" applyFont="1" applyBorder="1" applyAlignment="1">
      <alignment horizontal="center"/>
    </xf>
    <xf numFmtId="2" fontId="5" fillId="0" borderId="11" xfId="5" applyNumberFormat="1" applyFont="1" applyBorder="1" applyAlignment="1">
      <alignment horizontal="center"/>
    </xf>
    <xf numFmtId="2" fontId="7" fillId="0" borderId="8" xfId="6" applyNumberFormat="1" applyFont="1" applyBorder="1" applyAlignment="1">
      <alignment horizontal="right"/>
    </xf>
    <xf numFmtId="0" fontId="7" fillId="0" borderId="13" xfId="5" applyFont="1" applyBorder="1" applyAlignment="1">
      <alignment horizontal="left" vertical="top" wrapText="1"/>
    </xf>
    <xf numFmtId="2" fontId="7" fillId="0" borderId="13" xfId="5" applyNumberFormat="1" applyFont="1" applyBorder="1" applyAlignment="1">
      <alignment horizontal="center"/>
    </xf>
    <xf numFmtId="0" fontId="7" fillId="0" borderId="7" xfId="5" applyFont="1" applyBorder="1" applyAlignment="1">
      <alignment horizontal="center"/>
    </xf>
    <xf numFmtId="0" fontId="7" fillId="0" borderId="33" xfId="5" applyFont="1" applyBorder="1" applyAlignment="1">
      <alignment horizontal="left" vertical="top" wrapText="1"/>
    </xf>
    <xf numFmtId="1" fontId="7" fillId="0" borderId="8" xfId="6" applyNumberFormat="1" applyFont="1" applyBorder="1" applyAlignment="1">
      <alignment horizontal="center"/>
    </xf>
    <xf numFmtId="2" fontId="7" fillId="0" borderId="8" xfId="5" applyNumberFormat="1" applyFont="1" applyBorder="1" applyAlignment="1">
      <alignment horizontal="center"/>
    </xf>
    <xf numFmtId="0" fontId="7" fillId="0" borderId="34" xfId="5" applyFont="1" applyBorder="1" applyAlignment="1">
      <alignment horizontal="left" vertical="top" wrapText="1"/>
    </xf>
    <xf numFmtId="1" fontId="7" fillId="0" borderId="13" xfId="6" applyNumberFormat="1" applyFont="1" applyBorder="1" applyAlignment="1">
      <alignment horizontal="center"/>
    </xf>
    <xf numFmtId="49" fontId="14" fillId="0" borderId="0" xfId="0" applyNumberFormat="1" applyFont="1" applyAlignment="1">
      <alignment horizontal="right" vertical="top"/>
    </xf>
    <xf numFmtId="0" fontId="14" fillId="0" borderId="0" xfId="0" applyFont="1" applyAlignment="1">
      <alignment vertical="center" wrapText="1"/>
    </xf>
    <xf numFmtId="49" fontId="14" fillId="0" borderId="0" xfId="0" applyNumberFormat="1" applyFont="1" applyAlignment="1">
      <alignment horizontal="right" wrapText="1"/>
    </xf>
    <xf numFmtId="49" fontId="15" fillId="0" borderId="0" xfId="0" applyNumberFormat="1" applyFont="1" applyAlignment="1">
      <alignment horizontal="right" vertical="center"/>
    </xf>
    <xf numFmtId="3" fontId="15" fillId="0" borderId="0" xfId="0" applyNumberFormat="1" applyFont="1" applyAlignment="1">
      <alignment horizontal="center" vertical="center" wrapText="1"/>
    </xf>
    <xf numFmtId="2" fontId="15" fillId="0" borderId="0" xfId="0" applyNumberFormat="1" applyFont="1" applyAlignment="1">
      <alignment horizontal="center" vertical="center" wrapText="1"/>
    </xf>
    <xf numFmtId="49" fontId="15" fillId="0" borderId="0" xfId="0" applyNumberFormat="1" applyFont="1" applyAlignment="1">
      <alignment horizontal="left" wrapText="1"/>
    </xf>
    <xf numFmtId="3" fontId="17" fillId="0" borderId="0" xfId="0" applyNumberFormat="1" applyFont="1" applyAlignment="1">
      <alignment horizontal="left"/>
    </xf>
    <xf numFmtId="4" fontId="14" fillId="0" borderId="0" xfId="0" applyNumberFormat="1" applyFont="1"/>
    <xf numFmtId="4" fontId="14" fillId="0" borderId="0" xfId="0" applyNumberFormat="1" applyFont="1" applyAlignment="1">
      <alignment horizontal="right"/>
    </xf>
    <xf numFmtId="43" fontId="14" fillId="0" borderId="0" xfId="2" applyFont="1" applyFill="1" applyBorder="1" applyAlignment="1">
      <alignment horizontal="right"/>
    </xf>
    <xf numFmtId="49" fontId="14" fillId="0" borderId="0" xfId="0" applyNumberFormat="1" applyFont="1" applyAlignment="1">
      <alignment horizontal="left" wrapText="1"/>
    </xf>
    <xf numFmtId="3" fontId="14" fillId="0" borderId="0" xfId="0" applyNumberFormat="1" applyFont="1" applyAlignment="1">
      <alignment horizontal="right"/>
    </xf>
    <xf numFmtId="49" fontId="35" fillId="0" borderId="0" xfId="0" applyNumberFormat="1" applyFont="1" applyAlignment="1">
      <alignment horizontal="left" vertical="center" wrapText="1"/>
    </xf>
    <xf numFmtId="3" fontId="14" fillId="0" borderId="0" xfId="0" applyNumberFormat="1" applyFont="1" applyAlignment="1">
      <alignment horizontal="right" wrapText="1"/>
    </xf>
    <xf numFmtId="4" fontId="14" fillId="0" borderId="0" xfId="0" applyNumberFormat="1" applyFont="1" applyAlignment="1">
      <alignment horizontal="center" readingOrder="1"/>
    </xf>
    <xf numFmtId="49" fontId="16" fillId="0" borderId="0" xfId="0" applyNumberFormat="1" applyFont="1" applyAlignment="1">
      <alignment horizontal="left" vertical="center" wrapText="1"/>
    </xf>
    <xf numFmtId="3" fontId="14" fillId="0" borderId="0" xfId="0" applyNumberFormat="1" applyFont="1" applyAlignment="1">
      <alignment horizontal="left" vertical="center"/>
    </xf>
    <xf numFmtId="4" fontId="14" fillId="0" borderId="0" xfId="0" applyNumberFormat="1" applyFont="1" applyAlignment="1">
      <alignment horizontal="left" vertical="center"/>
    </xf>
    <xf numFmtId="164" fontId="14" fillId="0" borderId="0" xfId="0" applyNumberFormat="1" applyFont="1" applyAlignment="1">
      <alignment horizontal="left" vertical="center"/>
    </xf>
    <xf numFmtId="43" fontId="14" fillId="0" borderId="0" xfId="2" applyFont="1" applyFill="1" applyBorder="1" applyAlignment="1">
      <alignment horizontal="left" vertical="center"/>
    </xf>
    <xf numFmtId="49"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top" wrapText="1"/>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49" fontId="14" fillId="0" borderId="0" xfId="0" applyNumberFormat="1" applyFont="1" applyAlignment="1">
      <alignment horizontal="center" vertic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49" fontId="15" fillId="0" borderId="0" xfId="0" applyNumberFormat="1" applyFont="1" applyAlignment="1">
      <alignment horizontal="right" vertical="top"/>
    </xf>
    <xf numFmtId="49" fontId="15" fillId="0" borderId="0" xfId="0" applyNumberFormat="1" applyFont="1" applyAlignment="1">
      <alignment wrapText="1"/>
    </xf>
    <xf numFmtId="164"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14" fillId="0" borderId="0" xfId="0" applyFont="1" applyAlignment="1">
      <alignment vertical="center"/>
    </xf>
    <xf numFmtId="0" fontId="18" fillId="0" borderId="0" xfId="0" applyFont="1" applyAlignment="1">
      <alignment vertical="center" wrapText="1"/>
    </xf>
    <xf numFmtId="4" fontId="7" fillId="5" borderId="0" xfId="0" applyNumberFormat="1" applyFont="1" applyFill="1" applyAlignment="1">
      <alignment horizontal="right" vertical="center" wrapText="1"/>
    </xf>
    <xf numFmtId="0" fontId="5" fillId="5" borderId="0" xfId="0" applyFont="1" applyFill="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0" fontId="36" fillId="0" borderId="2" xfId="0" applyFont="1" applyBorder="1" applyAlignment="1">
      <alignment horizontal="left" vertical="top" wrapText="1"/>
    </xf>
    <xf numFmtId="0" fontId="36" fillId="0" borderId="2" xfId="0" applyFont="1" applyBorder="1" applyAlignment="1">
      <alignment horizontal="center" vertical="center"/>
    </xf>
    <xf numFmtId="4" fontId="36" fillId="0" borderId="2" xfId="0" applyNumberFormat="1" applyFont="1" applyBorder="1" applyAlignment="1">
      <alignment horizontal="center" vertical="center"/>
    </xf>
    <xf numFmtId="0" fontId="36" fillId="0" borderId="0" xfId="0" applyFont="1"/>
    <xf numFmtId="0" fontId="7" fillId="0" borderId="0" xfId="0" applyFont="1" applyAlignment="1">
      <alignment horizontal="center" vertical="center" wrapText="1"/>
    </xf>
    <xf numFmtId="0" fontId="7" fillId="0" borderId="0" xfId="0" applyFont="1" applyAlignment="1">
      <alignmen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2" xfId="0" applyNumberFormat="1" applyFont="1" applyBorder="1" applyAlignment="1">
      <alignment vertical="center" wrapText="1"/>
    </xf>
    <xf numFmtId="0" fontId="7" fillId="0" borderId="35" xfId="0" applyFont="1" applyBorder="1" applyAlignment="1">
      <alignment horizontal="left" vertical="top" wrapText="1"/>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7" fillId="0" borderId="3" xfId="0" applyFont="1" applyBorder="1" applyAlignment="1">
      <alignment horizontal="left" vertical="top" wrapText="1"/>
    </xf>
    <xf numFmtId="0" fontId="5" fillId="0" borderId="3" xfId="0" applyFont="1" applyBorder="1" applyAlignment="1">
      <alignment horizontal="left" vertical="top" wrapText="1"/>
    </xf>
    <xf numFmtId="49" fontId="7" fillId="0" borderId="3" xfId="0" applyNumberFormat="1"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vertical="center" wrapText="1"/>
    </xf>
    <xf numFmtId="4" fontId="7" fillId="0" borderId="2" xfId="0" applyNumberFormat="1" applyFont="1" applyBorder="1" applyAlignment="1">
      <alignment horizontal="center" vertical="center"/>
    </xf>
    <xf numFmtId="0" fontId="7" fillId="0" borderId="15" xfId="8" applyFont="1" applyBorder="1" applyAlignment="1">
      <alignment horizontal="left" vertical="top" wrapText="1"/>
    </xf>
    <xf numFmtId="0" fontId="7" fillId="0" borderId="21" xfId="8" applyFont="1" applyBorder="1" applyAlignment="1">
      <alignment horizontal="left" vertical="top" wrapText="1"/>
    </xf>
    <xf numFmtId="2" fontId="7" fillId="0" borderId="2" xfId="0" applyNumberFormat="1" applyFont="1" applyBorder="1" applyAlignment="1">
      <alignment horizontal="left" vertical="top" wrapText="1" readingOrder="1"/>
    </xf>
    <xf numFmtId="2" fontId="7" fillId="0" borderId="2" xfId="0" applyNumberFormat="1" applyFont="1" applyBorder="1" applyAlignment="1">
      <alignment vertical="top" wrapText="1" readingOrder="1"/>
    </xf>
    <xf numFmtId="1" fontId="7" fillId="0" borderId="2" xfId="0" applyNumberFormat="1" applyFont="1" applyBorder="1" applyAlignment="1">
      <alignment horizontal="center"/>
    </xf>
    <xf numFmtId="4" fontId="7" fillId="0" borderId="2" xfId="0" applyNumberFormat="1" applyFont="1" applyBorder="1" applyAlignment="1">
      <alignment horizontal="center"/>
    </xf>
    <xf numFmtId="4" fontId="7" fillId="0" borderId="2" xfId="0" applyNumberFormat="1" applyFont="1" applyBorder="1" applyAlignment="1">
      <alignment vertical="center"/>
    </xf>
    <xf numFmtId="49" fontId="5" fillId="0" borderId="4" xfId="0" applyNumberFormat="1" applyFont="1" applyBorder="1" applyAlignment="1">
      <alignment horizontal="center" wrapText="1"/>
    </xf>
    <xf numFmtId="0" fontId="5" fillId="0" borderId="5" xfId="0" applyFont="1" applyBorder="1" applyAlignment="1">
      <alignment horizontal="center" wrapText="1"/>
    </xf>
    <xf numFmtId="3" fontId="5" fillId="0" borderId="5" xfId="0" applyNumberFormat="1" applyFont="1" applyBorder="1" applyAlignment="1">
      <alignment horizontal="center" wrapText="1"/>
    </xf>
    <xf numFmtId="2" fontId="5" fillId="0" borderId="5" xfId="0" applyNumberFormat="1" applyFont="1" applyBorder="1" applyAlignment="1">
      <alignment horizontal="center" wrapText="1"/>
    </xf>
    <xf numFmtId="4" fontId="5" fillId="0" borderId="5" xfId="0" applyNumberFormat="1" applyFont="1" applyBorder="1" applyAlignment="1">
      <alignment horizontal="center" wrapText="1"/>
    </xf>
    <xf numFmtId="4" fontId="5" fillId="0" borderId="6" xfId="0" applyNumberFormat="1" applyFont="1" applyBorder="1" applyAlignment="1">
      <alignment horizontal="center" wrapText="1"/>
    </xf>
    <xf numFmtId="0" fontId="5" fillId="0" borderId="7" xfId="0" applyFont="1" applyBorder="1" applyAlignment="1">
      <alignment vertical="center" wrapText="1"/>
    </xf>
    <xf numFmtId="0" fontId="5" fillId="0" borderId="8" xfId="0" applyFont="1" applyBorder="1" applyAlignment="1">
      <alignment horizontal="left" vertical="top"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9" xfId="0" applyNumberFormat="1" applyFont="1" applyBorder="1" applyAlignment="1">
      <alignment vertical="center" wrapText="1"/>
    </xf>
    <xf numFmtId="0" fontId="5" fillId="0" borderId="10" xfId="0" applyFont="1" applyBorder="1" applyAlignment="1">
      <alignment vertical="center" wrapText="1"/>
    </xf>
    <xf numFmtId="4" fontId="7" fillId="0" borderId="11" xfId="0" applyNumberFormat="1" applyFont="1" applyBorder="1" applyAlignment="1">
      <alignment vertical="center" wrapText="1"/>
    </xf>
    <xf numFmtId="0" fontId="5" fillId="0" borderId="12" xfId="0" applyFont="1" applyBorder="1" applyAlignment="1">
      <alignment vertical="center" wrapText="1"/>
    </xf>
    <xf numFmtId="0" fontId="7" fillId="0" borderId="34" xfId="0" applyFont="1" applyBorder="1" applyAlignment="1">
      <alignment horizontal="left" vertical="top" wrapText="1"/>
    </xf>
    <xf numFmtId="0" fontId="7" fillId="0" borderId="13" xfId="0" applyFont="1" applyBorder="1" applyAlignment="1">
      <alignment vertical="center" wrapText="1"/>
    </xf>
    <xf numFmtId="0" fontId="7" fillId="0" borderId="13" xfId="0" applyFont="1" applyBorder="1" applyAlignment="1">
      <alignment horizontal="center" vertical="center" wrapText="1"/>
    </xf>
    <xf numFmtId="4" fontId="7" fillId="0" borderId="13" xfId="0" applyNumberFormat="1" applyFont="1" applyBorder="1" applyAlignment="1">
      <alignment horizontal="center" vertical="center" wrapText="1"/>
    </xf>
    <xf numFmtId="4" fontId="7" fillId="0" borderId="14" xfId="0" applyNumberFormat="1" applyFont="1" applyBorder="1" applyAlignment="1">
      <alignment vertical="center" wrapText="1"/>
    </xf>
    <xf numFmtId="0" fontId="7" fillId="0" borderId="33" xfId="0" applyFont="1" applyBorder="1" applyAlignment="1">
      <alignment horizontal="left" vertical="top" wrapText="1"/>
    </xf>
    <xf numFmtId="0" fontId="5" fillId="0" borderId="34" xfId="0" applyFont="1" applyBorder="1" applyAlignment="1">
      <alignment horizontal="left" vertical="top" wrapText="1"/>
    </xf>
    <xf numFmtId="0" fontId="7" fillId="0" borderId="13" xfId="0" applyFont="1" applyBorder="1" applyAlignment="1">
      <alignment horizontal="center" vertical="center"/>
    </xf>
    <xf numFmtId="0" fontId="7" fillId="0" borderId="36" xfId="0" applyFont="1" applyBorder="1" applyAlignment="1">
      <alignment horizontal="left" vertical="top" wrapText="1"/>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4" fontId="7" fillId="0" borderId="17" xfId="0" applyNumberFormat="1" applyFont="1" applyBorder="1" applyAlignment="1">
      <alignment horizontal="center" vertical="center" wrapText="1"/>
    </xf>
    <xf numFmtId="4" fontId="7" fillId="0" borderId="18" xfId="0" applyNumberFormat="1" applyFont="1" applyBorder="1" applyAlignment="1">
      <alignment vertical="center" wrapText="1"/>
    </xf>
    <xf numFmtId="0" fontId="7" fillId="8" borderId="5" xfId="0" applyFont="1" applyFill="1" applyBorder="1" applyAlignment="1">
      <alignment horizontal="center" vertical="center"/>
    </xf>
    <xf numFmtId="4" fontId="7" fillId="8" borderId="6" xfId="0" applyNumberFormat="1" applyFont="1" applyFill="1" applyBorder="1" applyAlignment="1">
      <alignment vertical="center" wrapText="1"/>
    </xf>
    <xf numFmtId="0" fontId="5" fillId="8" borderId="5" xfId="0" applyFont="1" applyFill="1" applyBorder="1" applyAlignment="1">
      <alignment horizontal="center" vertical="center"/>
    </xf>
    <xf numFmtId="0" fontId="5" fillId="8" borderId="5" xfId="0" applyFont="1" applyFill="1" applyBorder="1" applyAlignment="1">
      <alignment horizontal="center" vertical="center" wrapText="1"/>
    </xf>
    <xf numFmtId="4" fontId="5" fillId="8" borderId="5" xfId="0" applyNumberFormat="1" applyFont="1" applyFill="1" applyBorder="1" applyAlignment="1">
      <alignment horizontal="center" vertical="center" wrapText="1"/>
    </xf>
    <xf numFmtId="4" fontId="5" fillId="8" borderId="6" xfId="0" applyNumberFormat="1" applyFont="1" applyFill="1" applyBorder="1" applyAlignment="1">
      <alignment vertical="center" wrapText="1"/>
    </xf>
    <xf numFmtId="0" fontId="5" fillId="0" borderId="17" xfId="0" applyFont="1" applyBorder="1" applyAlignment="1">
      <alignment horizontal="center" vertical="center" wrapText="1"/>
    </xf>
    <xf numFmtId="0" fontId="5" fillId="0" borderId="33" xfId="0" applyFont="1" applyBorder="1" applyAlignment="1">
      <alignment horizontal="left" vertical="top" wrapText="1"/>
    </xf>
    <xf numFmtId="0" fontId="5" fillId="0" borderId="7" xfId="0" applyFont="1" applyBorder="1" applyAlignment="1">
      <alignment horizontal="center" vertical="center" wrapText="1"/>
    </xf>
    <xf numFmtId="0" fontId="7" fillId="0" borderId="8" xfId="0" applyFont="1" applyBorder="1" applyAlignment="1">
      <alignment horizontal="center" vertical="center"/>
    </xf>
    <xf numFmtId="0" fontId="5" fillId="0" borderId="2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3" xfId="0" applyFont="1" applyBorder="1" applyAlignment="1">
      <alignment horizontal="center" wrapText="1"/>
    </xf>
    <xf numFmtId="4" fontId="7" fillId="0" borderId="13" xfId="0" applyNumberFormat="1" applyFont="1" applyBorder="1" applyAlignment="1">
      <alignment horizontal="center" wrapText="1"/>
    </xf>
    <xf numFmtId="0" fontId="36" fillId="0" borderId="33" xfId="0" applyFont="1" applyBorder="1" applyAlignment="1">
      <alignment horizontal="left" vertical="top" wrapText="1"/>
    </xf>
    <xf numFmtId="4" fontId="5" fillId="8" borderId="5" xfId="0" applyNumberFormat="1" applyFont="1" applyFill="1" applyBorder="1" applyAlignment="1">
      <alignment horizontal="center" vertical="center"/>
    </xf>
    <xf numFmtId="164" fontId="5" fillId="0" borderId="10" xfId="0" applyNumberFormat="1" applyFont="1" applyBorder="1" applyAlignment="1">
      <alignment horizontal="center" vertical="center" wrapText="1"/>
    </xf>
    <xf numFmtId="0" fontId="5" fillId="5" borderId="10" xfId="0" applyFont="1" applyFill="1" applyBorder="1" applyAlignment="1">
      <alignment horizontal="center" vertical="center"/>
    </xf>
    <xf numFmtId="4" fontId="7" fillId="0" borderId="18" xfId="0" applyNumberFormat="1" applyFont="1" applyBorder="1" applyAlignment="1">
      <alignment horizontal="right" vertical="center" wrapText="1"/>
    </xf>
    <xf numFmtId="0" fontId="5" fillId="5" borderId="16" xfId="0" applyFont="1" applyFill="1" applyBorder="1" applyAlignment="1">
      <alignment horizontal="center" vertical="center"/>
    </xf>
    <xf numFmtId="4" fontId="7" fillId="8" borderId="6" xfId="0" applyNumberFormat="1" applyFont="1" applyFill="1" applyBorder="1" applyAlignment="1">
      <alignment horizontal="right" vertical="center" wrapText="1"/>
    </xf>
    <xf numFmtId="1" fontId="7" fillId="0" borderId="13" xfId="0" applyNumberFormat="1" applyFont="1" applyBorder="1" applyAlignment="1">
      <alignment horizontal="center" vertical="center"/>
    </xf>
    <xf numFmtId="4" fontId="7" fillId="0" borderId="13" xfId="0" applyNumberFormat="1" applyFont="1" applyBorder="1" applyAlignment="1">
      <alignment horizontal="center" vertical="center"/>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5" fillId="0" borderId="12" xfId="0" applyFont="1" applyBorder="1" applyAlignment="1">
      <alignment horizontal="right" vertical="center"/>
    </xf>
    <xf numFmtId="0" fontId="37" fillId="8" borderId="5" xfId="0" applyFont="1" applyFill="1" applyBorder="1" applyAlignment="1">
      <alignment horizontal="center" vertical="center" wrapText="1"/>
    </xf>
    <xf numFmtId="4" fontId="37" fillId="8" borderId="5" xfId="0" applyNumberFormat="1" applyFont="1" applyFill="1" applyBorder="1" applyAlignment="1">
      <alignment horizontal="center" vertical="center" wrapText="1"/>
    </xf>
    <xf numFmtId="0" fontId="37" fillId="7" borderId="5" xfId="0" applyFont="1" applyFill="1" applyBorder="1" applyAlignment="1">
      <alignment horizontal="center" vertical="center" wrapText="1"/>
    </xf>
    <xf numFmtId="4" fontId="37" fillId="7" borderId="5" xfId="0" applyNumberFormat="1" applyFont="1" applyFill="1" applyBorder="1" applyAlignment="1">
      <alignment horizontal="center" vertical="center" wrapText="1"/>
    </xf>
    <xf numFmtId="4" fontId="5" fillId="7" borderId="6" xfId="0" applyNumberFormat="1" applyFont="1" applyFill="1" applyBorder="1" applyAlignment="1">
      <alignment vertical="center" wrapText="1"/>
    </xf>
    <xf numFmtId="0" fontId="19" fillId="0" borderId="15" xfId="0" applyFont="1" applyBorder="1" applyAlignment="1">
      <alignment horizontal="center" vertical="center" wrapText="1"/>
    </xf>
    <xf numFmtId="0" fontId="8" fillId="0" borderId="37" xfId="0" applyFont="1" applyBorder="1" applyAlignment="1">
      <alignment horizontal="left" vertical="top"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4" fontId="8" fillId="0" borderId="15" xfId="0" applyNumberFormat="1" applyFont="1" applyBorder="1" applyAlignment="1">
      <alignment horizontal="center" vertical="center" wrapText="1"/>
    </xf>
    <xf numFmtId="4" fontId="8" fillId="0" borderId="15" xfId="0" applyNumberFormat="1" applyFont="1" applyBorder="1" applyAlignment="1">
      <alignment vertical="center" wrapText="1"/>
    </xf>
    <xf numFmtId="0" fontId="7" fillId="0" borderId="17" xfId="0" applyFont="1" applyBorder="1" applyAlignment="1">
      <alignment vertical="center" wrapText="1"/>
    </xf>
    <xf numFmtId="4" fontId="7" fillId="0" borderId="17" xfId="0" applyNumberFormat="1" applyFont="1" applyBorder="1" applyAlignment="1">
      <alignment vertical="center" wrapText="1"/>
    </xf>
    <xf numFmtId="0" fontId="5" fillId="7" borderId="4" xfId="0" applyFont="1" applyFill="1" applyBorder="1" applyAlignment="1">
      <alignment horizontal="center" vertical="center" wrapText="1"/>
    </xf>
    <xf numFmtId="0" fontId="36" fillId="0" borderId="8" xfId="0" applyFont="1" applyBorder="1" applyAlignment="1">
      <alignment horizontal="left" vertical="top" wrapText="1"/>
    </xf>
    <xf numFmtId="0" fontId="36" fillId="0" borderId="8" xfId="0" applyFont="1" applyBorder="1" applyAlignment="1">
      <alignment horizontal="center" vertical="center"/>
    </xf>
    <xf numFmtId="4" fontId="36" fillId="0" borderId="8" xfId="0" applyNumberFormat="1" applyFont="1" applyBorder="1" applyAlignment="1">
      <alignment horizontal="center" vertical="center"/>
    </xf>
    <xf numFmtId="0" fontId="30" fillId="0" borderId="34" xfId="0" applyFont="1" applyBorder="1" applyAlignment="1">
      <alignment horizontal="left" vertical="top" wrapText="1"/>
    </xf>
    <xf numFmtId="0" fontId="36" fillId="0" borderId="13" xfId="0" applyFont="1" applyBorder="1" applyAlignment="1">
      <alignment horizontal="center" vertical="center" wrapText="1"/>
    </xf>
    <xf numFmtId="4" fontId="36" fillId="0" borderId="13" xfId="0" applyNumberFormat="1" applyFont="1" applyBorder="1" applyAlignment="1">
      <alignment horizontal="center" vertical="center" wrapText="1"/>
    </xf>
    <xf numFmtId="4" fontId="7" fillId="8" borderId="5" xfId="0" applyNumberFormat="1" applyFont="1" applyFill="1" applyBorder="1" applyAlignment="1">
      <alignment horizontal="center" vertical="center"/>
    </xf>
    <xf numFmtId="4" fontId="7" fillId="0" borderId="8" xfId="0" applyNumberFormat="1" applyFont="1" applyBorder="1" applyAlignment="1">
      <alignment horizontal="center" vertical="center"/>
    </xf>
    <xf numFmtId="0" fontId="5" fillId="7" borderId="5" xfId="0" applyFont="1" applyFill="1" applyBorder="1" applyAlignment="1">
      <alignment horizontal="center" vertical="center"/>
    </xf>
    <xf numFmtId="4" fontId="5" fillId="7" borderId="5" xfId="0" applyNumberFormat="1" applyFont="1" applyFill="1" applyBorder="1" applyAlignment="1">
      <alignment horizontal="center" vertical="center"/>
    </xf>
    <xf numFmtId="4" fontId="7" fillId="0" borderId="11"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8" xfId="0" applyNumberFormat="1" applyFont="1" applyBorder="1" applyAlignment="1">
      <alignment vertical="center"/>
    </xf>
    <xf numFmtId="0" fontId="20" fillId="0" borderId="0" xfId="0" applyFont="1"/>
    <xf numFmtId="0" fontId="21" fillId="0" borderId="0" xfId="9" applyFont="1"/>
    <xf numFmtId="0" fontId="22" fillId="0" borderId="0" xfId="9" applyFont="1"/>
    <xf numFmtId="0" fontId="38" fillId="0" borderId="0" xfId="0" applyFont="1"/>
    <xf numFmtId="0" fontId="21" fillId="0" borderId="0" xfId="9" applyFont="1" applyAlignment="1">
      <alignment wrapText="1"/>
    </xf>
    <xf numFmtId="169" fontId="21" fillId="0" borderId="0" xfId="0" applyNumberFormat="1" applyFont="1"/>
    <xf numFmtId="0" fontId="21" fillId="0" borderId="0" xfId="0" applyFont="1"/>
    <xf numFmtId="0" fontId="22" fillId="3" borderId="0" xfId="9" applyFont="1" applyFill="1"/>
    <xf numFmtId="0" fontId="21" fillId="0" borderId="0" xfId="10" applyFont="1"/>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xf>
    <xf numFmtId="43" fontId="20" fillId="0" borderId="0" xfId="2" applyFont="1"/>
    <xf numFmtId="0" fontId="7" fillId="0" borderId="0" xfId="0" applyFont="1" applyAlignment="1">
      <alignment horizontal="right" wrapText="1"/>
    </xf>
    <xf numFmtId="0" fontId="7" fillId="0" borderId="0" xfId="0" applyFont="1" applyAlignment="1">
      <alignment horizontal="center" wrapText="1"/>
    </xf>
    <xf numFmtId="43" fontId="7" fillId="0" borderId="0" xfId="2" applyFont="1" applyBorder="1" applyAlignment="1">
      <alignment horizontal="right" wrapText="1"/>
    </xf>
    <xf numFmtId="0" fontId="25" fillId="0" borderId="0" xfId="0" applyFont="1" applyAlignment="1">
      <alignment horizontal="center" vertical="center"/>
    </xf>
    <xf numFmtId="0" fontId="25" fillId="0" borderId="0" xfId="0" applyFont="1"/>
    <xf numFmtId="0" fontId="25" fillId="0" borderId="0" xfId="0" applyFont="1" applyAlignment="1">
      <alignment vertical="center"/>
    </xf>
    <xf numFmtId="0" fontId="25" fillId="0" borderId="0" xfId="0" applyFont="1" applyAlignment="1">
      <alignment horizontal="center"/>
    </xf>
    <xf numFmtId="43" fontId="25" fillId="0" borderId="0" xfId="2" applyFont="1"/>
    <xf numFmtId="0" fontId="36" fillId="0" borderId="0" xfId="0" applyFont="1" applyAlignment="1">
      <alignment horizontal="center"/>
    </xf>
    <xf numFmtId="43" fontId="30" fillId="0" borderId="0" xfId="2" applyFont="1"/>
    <xf numFmtId="0" fontId="7" fillId="7" borderId="4" xfId="9" applyFont="1" applyFill="1" applyBorder="1" applyAlignment="1">
      <alignment horizontal="center"/>
    </xf>
    <xf numFmtId="0" fontId="7" fillId="5" borderId="2" xfId="9" applyFont="1" applyFill="1" applyBorder="1" applyAlignment="1">
      <alignment horizontal="center"/>
    </xf>
    <xf numFmtId="0" fontId="7" fillId="5" borderId="15" xfId="9" applyFont="1" applyFill="1" applyBorder="1" applyAlignment="1">
      <alignment horizontal="center"/>
    </xf>
    <xf numFmtId="2" fontId="7" fillId="5" borderId="15" xfId="2" applyNumberFormat="1" applyFont="1" applyFill="1" applyBorder="1" applyAlignment="1">
      <alignment horizontal="center"/>
    </xf>
    <xf numFmtId="0" fontId="7" fillId="5" borderId="17" xfId="9" applyFont="1" applyFill="1" applyBorder="1" applyAlignment="1">
      <alignment horizontal="center" wrapText="1"/>
    </xf>
    <xf numFmtId="2" fontId="7" fillId="5" borderId="17" xfId="2" applyNumberFormat="1" applyFont="1" applyFill="1" applyBorder="1" applyAlignment="1">
      <alignment horizontal="center"/>
    </xf>
    <xf numFmtId="0" fontId="7" fillId="5" borderId="17" xfId="0" applyFont="1" applyFill="1" applyBorder="1" applyAlignment="1">
      <alignment horizontal="center" wrapText="1" shrinkToFit="1"/>
    </xf>
    <xf numFmtId="2" fontId="7" fillId="5" borderId="38" xfId="2" applyNumberFormat="1" applyFont="1" applyFill="1" applyBorder="1" applyAlignment="1">
      <alignment horizontal="center" wrapText="1" shrinkToFit="1"/>
    </xf>
    <xf numFmtId="0" fontId="30" fillId="5" borderId="2" xfId="0" applyFont="1" applyFill="1" applyBorder="1" applyAlignment="1">
      <alignment horizontal="left" vertical="top" wrapText="1"/>
    </xf>
    <xf numFmtId="0" fontId="30" fillId="5" borderId="2" xfId="0" applyFont="1" applyFill="1" applyBorder="1" applyAlignment="1">
      <alignment horizontal="center"/>
    </xf>
    <xf numFmtId="2" fontId="30" fillId="5" borderId="26" xfId="2" applyNumberFormat="1" applyFont="1" applyFill="1" applyBorder="1" applyAlignment="1">
      <alignment horizontal="center"/>
    </xf>
    <xf numFmtId="0" fontId="7" fillId="5" borderId="2" xfId="9" applyFont="1" applyFill="1" applyBorder="1" applyAlignment="1">
      <alignment horizontal="center" vertical="center" wrapText="1"/>
    </xf>
    <xf numFmtId="0" fontId="7" fillId="5" borderId="2" xfId="9" applyFont="1" applyFill="1" applyBorder="1" applyAlignment="1">
      <alignment wrapText="1"/>
    </xf>
    <xf numFmtId="0" fontId="7" fillId="5" borderId="2" xfId="9" applyFont="1" applyFill="1" applyBorder="1" applyAlignment="1">
      <alignment vertical="center" wrapText="1"/>
    </xf>
    <xf numFmtId="0" fontId="7" fillId="5" borderId="2" xfId="9" applyFont="1" applyFill="1" applyBorder="1" applyAlignment="1">
      <alignment horizontal="center" wrapText="1"/>
    </xf>
    <xf numFmtId="2" fontId="7" fillId="5" borderId="26" xfId="2" applyNumberFormat="1" applyFont="1" applyFill="1" applyBorder="1" applyAlignment="1">
      <alignment horizontal="center" wrapText="1"/>
    </xf>
    <xf numFmtId="0" fontId="7" fillId="5" borderId="17" xfId="9" applyFont="1" applyFill="1" applyBorder="1" applyAlignment="1">
      <alignment vertical="center" wrapText="1"/>
    </xf>
    <xf numFmtId="2" fontId="7" fillId="5" borderId="38" xfId="2" applyNumberFormat="1" applyFont="1" applyFill="1" applyBorder="1" applyAlignment="1">
      <alignment horizontal="center"/>
    </xf>
    <xf numFmtId="0" fontId="7" fillId="5" borderId="2" xfId="0" applyFont="1" applyFill="1" applyBorder="1" applyAlignment="1">
      <alignment horizontal="center"/>
    </xf>
    <xf numFmtId="2" fontId="7" fillId="5" borderId="26" xfId="2" applyNumberFormat="1" applyFont="1" applyFill="1" applyBorder="1" applyAlignment="1">
      <alignment horizontal="center"/>
    </xf>
    <xf numFmtId="169" fontId="7" fillId="5" borderId="2" xfId="0" applyNumberFormat="1" applyFont="1" applyFill="1" applyBorder="1" applyAlignment="1">
      <alignment horizontal="center" vertical="top"/>
    </xf>
    <xf numFmtId="169" fontId="7" fillId="5" borderId="2" xfId="0" applyNumberFormat="1" applyFont="1" applyFill="1" applyBorder="1" applyAlignment="1">
      <alignment horizontal="left" vertical="top" wrapText="1"/>
    </xf>
    <xf numFmtId="0" fontId="7" fillId="5" borderId="39" xfId="7" applyFont="1" applyFill="1" applyBorder="1" applyAlignment="1">
      <alignment horizontal="left" vertical="top" wrapText="1"/>
    </xf>
    <xf numFmtId="0" fontId="24" fillId="5" borderId="40" xfId="9" applyFont="1" applyFill="1" applyBorder="1" applyAlignment="1">
      <alignment horizontal="center" wrapText="1"/>
    </xf>
    <xf numFmtId="1" fontId="24" fillId="5" borderId="40" xfId="9" applyNumberFormat="1" applyFont="1" applyFill="1" applyBorder="1" applyAlignment="1">
      <alignment horizontal="center" wrapText="1"/>
    </xf>
    <xf numFmtId="2" fontId="7" fillId="5" borderId="38" xfId="2" applyNumberFormat="1" applyFont="1" applyFill="1" applyBorder="1" applyAlignment="1">
      <alignment horizontal="center" wrapText="1"/>
    </xf>
    <xf numFmtId="0" fontId="7" fillId="5" borderId="39" xfId="0" applyFont="1" applyFill="1" applyBorder="1" applyAlignment="1">
      <alignment horizontal="center"/>
    </xf>
    <xf numFmtId="0" fontId="7" fillId="5" borderId="39" xfId="0" applyFont="1" applyFill="1" applyBorder="1" applyAlignment="1">
      <alignment horizontal="left" vertical="top" wrapText="1"/>
    </xf>
    <xf numFmtId="2" fontId="7" fillId="5" borderId="41" xfId="2" applyNumberFormat="1" applyFont="1" applyFill="1" applyBorder="1" applyAlignment="1">
      <alignment horizontal="center" vertical="center"/>
    </xf>
    <xf numFmtId="0" fontId="7" fillId="5" borderId="39" xfId="0" applyFont="1" applyFill="1" applyBorder="1" applyAlignment="1">
      <alignment vertical="top" wrapText="1"/>
    </xf>
    <xf numFmtId="0" fontId="7" fillId="5" borderId="2" xfId="0" applyFont="1" applyFill="1" applyBorder="1" applyAlignment="1">
      <alignment horizontal="center" vertical="center"/>
    </xf>
    <xf numFmtId="0" fontId="7" fillId="5" borderId="39" xfId="0" applyFont="1" applyFill="1" applyBorder="1" applyAlignment="1">
      <alignment horizontal="justify" vertical="top"/>
    </xf>
    <xf numFmtId="0" fontId="7" fillId="5" borderId="2" xfId="0" applyFont="1" applyFill="1" applyBorder="1" applyAlignment="1">
      <alignment vertical="center"/>
    </xf>
    <xf numFmtId="0" fontId="5" fillId="5" borderId="4" xfId="9" applyFont="1" applyFill="1" applyBorder="1" applyAlignment="1">
      <alignment horizontal="center" vertical="center"/>
    </xf>
    <xf numFmtId="0" fontId="5" fillId="5" borderId="5" xfId="9" applyFont="1" applyFill="1" applyBorder="1" applyAlignment="1">
      <alignment horizontal="center" vertical="center"/>
    </xf>
    <xf numFmtId="0" fontId="5" fillId="5" borderId="5" xfId="9" applyFont="1" applyFill="1" applyBorder="1" applyAlignment="1">
      <alignment vertical="center"/>
    </xf>
    <xf numFmtId="168" fontId="5" fillId="5" borderId="5" xfId="2" applyNumberFormat="1" applyFont="1" applyFill="1" applyBorder="1" applyAlignment="1">
      <alignment horizontal="center" vertical="center"/>
    </xf>
    <xf numFmtId="43" fontId="5" fillId="5" borderId="6" xfId="2" applyFont="1" applyFill="1" applyBorder="1" applyAlignment="1">
      <alignment horizontal="center" vertical="center" wrapText="1"/>
    </xf>
    <xf numFmtId="0" fontId="7" fillId="5" borderId="7" xfId="9" applyFont="1" applyFill="1" applyBorder="1" applyAlignment="1">
      <alignment horizontal="center"/>
    </xf>
    <xf numFmtId="0" fontId="7" fillId="5" borderId="8" xfId="9" applyFont="1" applyFill="1" applyBorder="1" applyAlignment="1">
      <alignment horizontal="centerContinuous"/>
    </xf>
    <xf numFmtId="0" fontId="7" fillId="5" borderId="8" xfId="9" applyFont="1" applyFill="1" applyBorder="1" applyAlignment="1">
      <alignment horizontal="center"/>
    </xf>
    <xf numFmtId="43" fontId="7" fillId="5" borderId="9" xfId="2" applyFont="1" applyFill="1" applyBorder="1" applyAlignment="1">
      <alignment horizontal="center"/>
    </xf>
    <xf numFmtId="0" fontId="7" fillId="5" borderId="16" xfId="7" applyFont="1" applyFill="1" applyBorder="1" applyAlignment="1">
      <alignment horizontal="center" vertical="top"/>
    </xf>
    <xf numFmtId="43" fontId="7" fillId="5" borderId="11" xfId="2" applyFont="1" applyFill="1" applyBorder="1" applyAlignment="1">
      <alignment horizontal="center"/>
    </xf>
    <xf numFmtId="0" fontId="7" fillId="5" borderId="16" xfId="9" applyFont="1" applyFill="1" applyBorder="1" applyAlignment="1">
      <alignment horizontal="center"/>
    </xf>
    <xf numFmtId="43" fontId="7" fillId="5" borderId="11" xfId="2" applyFont="1" applyFill="1" applyBorder="1" applyAlignment="1">
      <alignment horizontal="center" wrapText="1" shrinkToFit="1"/>
    </xf>
    <xf numFmtId="0" fontId="7" fillId="5" borderId="10" xfId="9" applyFont="1" applyFill="1" applyBorder="1" applyAlignment="1">
      <alignment horizontal="center" vertical="center" wrapText="1"/>
    </xf>
    <xf numFmtId="43" fontId="7" fillId="5" borderId="11" xfId="2" applyFont="1" applyFill="1" applyBorder="1" applyAlignment="1">
      <alignment horizontal="center" wrapText="1"/>
    </xf>
    <xf numFmtId="43" fontId="7" fillId="5" borderId="11" xfId="2" applyFont="1" applyFill="1" applyBorder="1" applyAlignment="1">
      <alignment horizontal="right"/>
    </xf>
    <xf numFmtId="1" fontId="7" fillId="5" borderId="10" xfId="0" applyNumberFormat="1" applyFont="1" applyFill="1" applyBorder="1" applyAlignment="1">
      <alignment horizontal="center" vertical="center"/>
    </xf>
    <xf numFmtId="0" fontId="7" fillId="5" borderId="16" xfId="9" applyFont="1" applyFill="1" applyBorder="1" applyAlignment="1">
      <alignment horizontal="center" vertical="center"/>
    </xf>
    <xf numFmtId="43" fontId="7" fillId="5" borderId="18" xfId="2" applyFont="1" applyFill="1" applyBorder="1" applyAlignment="1">
      <alignment horizontal="center" wrapText="1"/>
    </xf>
    <xf numFmtId="1" fontId="7" fillId="5" borderId="42" xfId="0" applyNumberFormat="1" applyFont="1" applyFill="1" applyBorder="1" applyAlignment="1">
      <alignment horizontal="center" vertical="center"/>
    </xf>
    <xf numFmtId="0" fontId="7" fillId="5" borderId="10"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13" xfId="0" applyFont="1" applyFill="1" applyBorder="1" applyAlignment="1">
      <alignment vertical="center"/>
    </xf>
    <xf numFmtId="0" fontId="7" fillId="5" borderId="13" xfId="0" applyFont="1" applyFill="1" applyBorder="1" applyAlignment="1">
      <alignment horizontal="center"/>
    </xf>
    <xf numFmtId="43" fontId="7" fillId="5" borderId="13" xfId="2" applyFont="1" applyFill="1" applyBorder="1" applyAlignment="1"/>
    <xf numFmtId="43" fontId="7" fillId="5" borderId="14" xfId="2" applyFont="1" applyFill="1" applyBorder="1" applyAlignment="1">
      <alignment horizontal="center"/>
    </xf>
    <xf numFmtId="0" fontId="7" fillId="5" borderId="2" xfId="0" applyFont="1" applyFill="1" applyBorder="1" applyAlignment="1">
      <alignment horizontal="left" vertical="top" wrapText="1" shrinkToFit="1"/>
    </xf>
    <xf numFmtId="0" fontId="7" fillId="5" borderId="17" xfId="0" applyFont="1" applyFill="1" applyBorder="1" applyAlignment="1">
      <alignment horizontal="left" vertical="top" wrapText="1" shrinkToFit="1"/>
    </xf>
    <xf numFmtId="0" fontId="7" fillId="5" borderId="17" xfId="9" applyFont="1" applyFill="1" applyBorder="1" applyAlignment="1">
      <alignment horizontal="justify" vertical="top" wrapText="1"/>
    </xf>
    <xf numFmtId="0" fontId="7" fillId="5" borderId="3" xfId="0" applyFont="1" applyFill="1" applyBorder="1" applyAlignment="1">
      <alignment horizontal="left" vertical="top" wrapText="1" shrinkToFit="1"/>
    </xf>
    <xf numFmtId="0" fontId="7" fillId="5" borderId="2" xfId="9" applyFont="1" applyFill="1" applyBorder="1" applyAlignment="1">
      <alignment vertical="top" wrapText="1"/>
    </xf>
    <xf numFmtId="0" fontId="7" fillId="5" borderId="2" xfId="9" applyFont="1" applyFill="1" applyBorder="1" applyAlignment="1">
      <alignment horizontal="center" vertical="top" wrapText="1"/>
    </xf>
    <xf numFmtId="0" fontId="7" fillId="5" borderId="15" xfId="9" applyFont="1" applyFill="1" applyBorder="1" applyAlignment="1">
      <alignment horizontal="justify" vertical="top" wrapText="1"/>
    </xf>
    <xf numFmtId="0" fontId="5" fillId="5" borderId="2" xfId="9" applyFont="1" applyFill="1" applyBorder="1" applyAlignment="1">
      <alignment horizontal="center" vertical="top" wrapText="1"/>
    </xf>
    <xf numFmtId="0" fontId="7" fillId="5" borderId="39" xfId="0" applyFont="1" applyFill="1" applyBorder="1" applyAlignment="1">
      <alignment horizontal="center" vertical="top"/>
    </xf>
    <xf numFmtId="0" fontId="5" fillId="8" borderId="23" xfId="9" applyFont="1" applyFill="1" applyBorder="1" applyAlignment="1">
      <alignment horizontal="center"/>
    </xf>
    <xf numFmtId="43" fontId="5" fillId="8" borderId="6" xfId="2" applyFont="1" applyFill="1" applyBorder="1" applyAlignment="1">
      <alignment horizontal="center" wrapText="1"/>
    </xf>
    <xf numFmtId="0" fontId="7" fillId="5" borderId="2" xfId="0" applyFont="1" applyFill="1" applyBorder="1" applyAlignment="1">
      <alignment wrapText="1"/>
    </xf>
    <xf numFmtId="0" fontId="7" fillId="5" borderId="2" xfId="9" applyFont="1" applyFill="1" applyBorder="1"/>
    <xf numFmtId="168" fontId="7" fillId="5" borderId="2" xfId="2" applyNumberFormat="1" applyFont="1" applyFill="1" applyBorder="1" applyAlignment="1">
      <alignment horizontal="center"/>
    </xf>
    <xf numFmtId="0" fontId="7" fillId="5" borderId="36" xfId="0" applyFont="1" applyFill="1" applyBorder="1" applyAlignment="1">
      <alignment wrapText="1"/>
    </xf>
    <xf numFmtId="0" fontId="7" fillId="5" borderId="3" xfId="9" applyFont="1" applyFill="1" applyBorder="1" applyAlignment="1">
      <alignment vertical="center" wrapText="1"/>
    </xf>
    <xf numFmtId="0" fontId="7" fillId="5" borderId="36" xfId="9" applyFont="1" applyFill="1" applyBorder="1" applyAlignment="1">
      <alignment vertical="center" wrapText="1"/>
    </xf>
    <xf numFmtId="2" fontId="7" fillId="5" borderId="2" xfId="2" applyNumberFormat="1" applyFont="1" applyFill="1" applyBorder="1" applyAlignment="1">
      <alignment horizontal="center"/>
    </xf>
    <xf numFmtId="169" fontId="7" fillId="5" borderId="2" xfId="0" applyNumberFormat="1" applyFont="1" applyFill="1" applyBorder="1" applyAlignment="1">
      <alignment horizontal="center" vertical="top" wrapText="1"/>
    </xf>
    <xf numFmtId="169" fontId="7" fillId="5" borderId="2" xfId="0" applyNumberFormat="1" applyFont="1" applyFill="1" applyBorder="1" applyAlignment="1">
      <alignment horizontal="center"/>
    </xf>
    <xf numFmtId="0" fontId="7" fillId="5" borderId="2" xfId="0" applyFont="1" applyFill="1" applyBorder="1" applyAlignment="1">
      <alignment horizontal="justify"/>
    </xf>
    <xf numFmtId="0" fontId="4" fillId="5" borderId="2" xfId="0" applyFont="1" applyFill="1" applyBorder="1"/>
    <xf numFmtId="0" fontId="7" fillId="5" borderId="2" xfId="0" applyFont="1" applyFill="1" applyBorder="1" applyAlignment="1">
      <alignment horizontal="right"/>
    </xf>
    <xf numFmtId="2" fontId="7" fillId="5" borderId="2" xfId="2" applyNumberFormat="1" applyFont="1" applyFill="1" applyBorder="1" applyAlignment="1">
      <alignment horizontal="center" wrapText="1"/>
    </xf>
    <xf numFmtId="0" fontId="7" fillId="5" borderId="2" xfId="0" applyFont="1" applyFill="1" applyBorder="1"/>
    <xf numFmtId="0" fontId="7" fillId="5" borderId="17" xfId="0" applyFont="1" applyFill="1" applyBorder="1" applyAlignment="1">
      <alignment horizontal="justify"/>
    </xf>
    <xf numFmtId="0" fontId="7" fillId="5" borderId="17" xfId="0" applyFont="1" applyFill="1" applyBorder="1" applyAlignment="1">
      <alignment horizontal="center"/>
    </xf>
    <xf numFmtId="1" fontId="7" fillId="5" borderId="2" xfId="0" applyNumberFormat="1" applyFont="1" applyFill="1" applyBorder="1" applyAlignment="1">
      <alignment vertical="center"/>
    </xf>
    <xf numFmtId="0" fontId="7" fillId="5" borderId="2" xfId="9" applyFont="1" applyFill="1" applyBorder="1" applyAlignment="1">
      <alignment horizontal="justify" vertical="justify" wrapText="1"/>
    </xf>
    <xf numFmtId="0" fontId="7" fillId="5" borderId="2" xfId="9" applyFont="1" applyFill="1" applyBorder="1" applyAlignment="1">
      <alignment horizontal="left" vertical="top" wrapText="1"/>
    </xf>
    <xf numFmtId="0" fontId="7" fillId="5" borderId="8" xfId="9" applyFont="1" applyFill="1" applyBorder="1"/>
    <xf numFmtId="170" fontId="7" fillId="5" borderId="8" xfId="2" applyNumberFormat="1" applyFont="1" applyFill="1" applyBorder="1" applyAlignment="1">
      <alignment horizontal="center"/>
    </xf>
    <xf numFmtId="0" fontId="7" fillId="5" borderId="10" xfId="9" applyFont="1" applyFill="1" applyBorder="1" applyAlignment="1">
      <alignment horizontal="center"/>
    </xf>
    <xf numFmtId="0" fontId="7" fillId="5" borderId="10" xfId="9" applyFont="1" applyFill="1" applyBorder="1" applyAlignment="1">
      <alignment horizontal="center" vertical="center"/>
    </xf>
    <xf numFmtId="0" fontId="7" fillId="5" borderId="10" xfId="0" applyFont="1" applyFill="1" applyBorder="1" applyAlignment="1">
      <alignment horizontal="center" vertical="top"/>
    </xf>
    <xf numFmtId="43" fontId="30" fillId="5" borderId="11" xfId="2" applyFont="1" applyFill="1" applyBorder="1"/>
    <xf numFmtId="0" fontId="7" fillId="5" borderId="10" xfId="9" applyFont="1" applyFill="1" applyBorder="1" applyAlignment="1">
      <alignment horizontal="center" wrapText="1"/>
    </xf>
    <xf numFmtId="0" fontId="7" fillId="5" borderId="0" xfId="0" applyFont="1" applyFill="1" applyAlignment="1">
      <alignment horizontal="center"/>
    </xf>
    <xf numFmtId="0" fontId="7" fillId="5" borderId="12" xfId="0" applyFont="1" applyFill="1" applyBorder="1" applyAlignment="1">
      <alignment horizontal="center" vertical="top"/>
    </xf>
    <xf numFmtId="0" fontId="7" fillId="5" borderId="13" xfId="0" applyFont="1" applyFill="1" applyBorder="1" applyAlignment="1">
      <alignment horizontal="left" wrapText="1"/>
    </xf>
    <xf numFmtId="0" fontId="25" fillId="5" borderId="13" xfId="0" applyFont="1" applyFill="1" applyBorder="1" applyAlignment="1">
      <alignment vertical="center"/>
    </xf>
    <xf numFmtId="2" fontId="7" fillId="5" borderId="13" xfId="2" applyNumberFormat="1" applyFont="1" applyFill="1" applyBorder="1" applyAlignment="1">
      <alignment horizontal="center"/>
    </xf>
    <xf numFmtId="0" fontId="25" fillId="0" borderId="44" xfId="0" applyFont="1" applyBorder="1" applyAlignment="1">
      <alignment horizontal="right" vertical="top" wrapText="1"/>
    </xf>
    <xf numFmtId="43" fontId="5" fillId="5" borderId="9" xfId="2" applyFont="1" applyFill="1" applyBorder="1" applyAlignment="1"/>
    <xf numFmtId="0" fontId="7" fillId="5" borderId="12" xfId="9" applyFont="1" applyFill="1" applyBorder="1" applyAlignment="1">
      <alignment horizontal="center"/>
    </xf>
    <xf numFmtId="43" fontId="5" fillId="5" borderId="14" xfId="2" applyFont="1" applyFill="1" applyBorder="1" applyAlignment="1"/>
    <xf numFmtId="0" fontId="0" fillId="0" borderId="0" xfId="0" applyAlignment="1">
      <alignment wrapText="1"/>
    </xf>
    <xf numFmtId="4" fontId="5" fillId="8" borderId="6" xfId="0" applyNumberFormat="1" applyFont="1" applyFill="1" applyBorder="1" applyAlignment="1">
      <alignment horizontal="center" vertical="center" wrapText="1"/>
    </xf>
    <xf numFmtId="4" fontId="7" fillId="0" borderId="11" xfId="0" applyNumberFormat="1" applyFont="1" applyBorder="1" applyAlignment="1">
      <alignment horizontal="left" vertical="center" wrapText="1"/>
    </xf>
    <xf numFmtId="4" fontId="7" fillId="0" borderId="14" xfId="0" applyNumberFormat="1" applyFont="1" applyBorder="1" applyAlignment="1">
      <alignment horizontal="left" vertical="top" wrapText="1"/>
    </xf>
    <xf numFmtId="4" fontId="7" fillId="0" borderId="8" xfId="0" applyNumberFormat="1" applyFont="1" applyBorder="1" applyAlignment="1">
      <alignment horizontal="left" vertical="top" wrapText="1"/>
    </xf>
    <xf numFmtId="4" fontId="7" fillId="0" borderId="8" xfId="0" applyNumberFormat="1" applyFont="1" applyBorder="1" applyAlignment="1">
      <alignment horizontal="left" vertical="center" wrapText="1"/>
    </xf>
    <xf numFmtId="4" fontId="9" fillId="5" borderId="6" xfId="0" applyNumberFormat="1" applyFont="1" applyFill="1" applyBorder="1" applyAlignment="1">
      <alignment horizontal="center" vertical="center" wrapText="1"/>
    </xf>
    <xf numFmtId="49" fontId="10" fillId="0" borderId="0" xfId="20" applyNumberFormat="1" applyFont="1" applyAlignment="1">
      <alignment horizontal="left" vertical="top" wrapText="1"/>
    </xf>
    <xf numFmtId="4" fontId="7" fillId="0" borderId="9" xfId="0" applyNumberFormat="1" applyFont="1" applyBorder="1" applyAlignment="1">
      <alignment horizontal="left" vertical="center" wrapText="1"/>
    </xf>
    <xf numFmtId="4" fontId="7" fillId="0" borderId="13" xfId="0" applyNumberFormat="1" applyFont="1" applyBorder="1" applyAlignment="1">
      <alignment horizontal="left" vertical="top" wrapText="1"/>
    </xf>
    <xf numFmtId="4" fontId="9" fillId="5" borderId="5" xfId="0" applyNumberFormat="1" applyFont="1" applyFill="1" applyBorder="1" applyAlignment="1">
      <alignment horizontal="center" vertical="center" wrapText="1"/>
    </xf>
    <xf numFmtId="4" fontId="7" fillId="0" borderId="2" xfId="0" applyNumberFormat="1" applyFont="1" applyBorder="1" applyAlignment="1">
      <alignment horizontal="left" vertical="top" wrapText="1"/>
    </xf>
    <xf numFmtId="4" fontId="7" fillId="0" borderId="2" xfId="0" applyNumberFormat="1" applyFont="1" applyBorder="1" applyAlignment="1">
      <alignment horizontal="left" vertical="center" wrapText="1"/>
    </xf>
    <xf numFmtId="4" fontId="7" fillId="0" borderId="9" xfId="0" applyNumberFormat="1" applyFont="1" applyBorder="1" applyAlignment="1">
      <alignment horizontal="left" vertical="top" wrapText="1"/>
    </xf>
    <xf numFmtId="4" fontId="7" fillId="0" borderId="11" xfId="0" applyNumberFormat="1" applyFont="1" applyBorder="1" applyAlignment="1">
      <alignment horizontal="left" vertical="top" wrapText="1"/>
    </xf>
    <xf numFmtId="4" fontId="7" fillId="0" borderId="15" xfId="0" applyNumberFormat="1" applyFont="1" applyBorder="1" applyAlignment="1">
      <alignment horizontal="left" vertical="top" wrapText="1"/>
    </xf>
    <xf numFmtId="4" fontId="5" fillId="8" borderId="6" xfId="0" applyNumberFormat="1" applyFont="1" applyFill="1" applyBorder="1" applyAlignment="1">
      <alignment horizontal="left" vertical="top" wrapText="1"/>
    </xf>
    <xf numFmtId="4" fontId="7" fillId="0" borderId="17" xfId="0" applyNumberFormat="1" applyFont="1" applyBorder="1" applyAlignment="1">
      <alignment horizontal="left" vertical="top" wrapText="1"/>
    </xf>
    <xf numFmtId="4" fontId="7" fillId="0" borderId="18" xfId="0" applyNumberFormat="1" applyFont="1" applyBorder="1" applyAlignment="1">
      <alignment horizontal="left" vertical="top" wrapText="1"/>
    </xf>
    <xf numFmtId="4" fontId="7" fillId="0" borderId="20" xfId="0" applyNumberFormat="1" applyFont="1" applyBorder="1" applyAlignment="1">
      <alignment horizontal="left" vertical="top" wrapText="1"/>
    </xf>
    <xf numFmtId="4" fontId="5" fillId="9" borderId="6" xfId="3" applyNumberFormat="1" applyFont="1" applyFill="1" applyBorder="1" applyAlignment="1">
      <alignment horizontal="left" vertical="top" wrapText="1"/>
    </xf>
    <xf numFmtId="4" fontId="5" fillId="0" borderId="9" xfId="0" applyNumberFormat="1" applyFont="1" applyBorder="1" applyAlignment="1">
      <alignment horizontal="left" vertical="top" wrapText="1"/>
    </xf>
    <xf numFmtId="4" fontId="4" fillId="0" borderId="21" xfId="0" applyNumberFormat="1" applyFont="1" applyBorder="1" applyAlignment="1">
      <alignment horizontal="left" vertical="top" wrapText="1"/>
    </xf>
    <xf numFmtId="4" fontId="4" fillId="0" borderId="2" xfId="0" applyNumberFormat="1" applyFont="1" applyBorder="1" applyAlignment="1">
      <alignment horizontal="left" vertical="top" wrapText="1"/>
    </xf>
    <xf numFmtId="0" fontId="7" fillId="5" borderId="9" xfId="2" applyNumberFormat="1" applyFont="1" applyFill="1" applyBorder="1" applyAlignment="1">
      <alignment horizontal="center" wrapText="1"/>
    </xf>
    <xf numFmtId="0" fontId="5" fillId="9" borderId="23" xfId="3" applyFont="1" applyFill="1" applyBorder="1"/>
    <xf numFmtId="0" fontId="5" fillId="9" borderId="24" xfId="3" applyFont="1" applyFill="1" applyBorder="1"/>
    <xf numFmtId="0" fontId="5" fillId="9" borderId="25" xfId="3" applyFont="1" applyFill="1" applyBorder="1"/>
    <xf numFmtId="0" fontId="5" fillId="0" borderId="24" xfId="0" applyFont="1" applyBorder="1" applyAlignment="1">
      <alignment vertical="top" wrapText="1"/>
    </xf>
    <xf numFmtId="0" fontId="5" fillId="0" borderId="49" xfId="9" applyFont="1" applyBorder="1" applyAlignment="1">
      <alignment vertical="center"/>
    </xf>
    <xf numFmtId="0" fontId="5" fillId="7" borderId="25" xfId="9" applyFont="1" applyFill="1" applyBorder="1"/>
    <xf numFmtId="0" fontId="7" fillId="0" borderId="62" xfId="9" applyFont="1" applyBorder="1" applyAlignment="1">
      <alignment vertical="center"/>
    </xf>
    <xf numFmtId="4" fontId="5" fillId="0" borderId="6" xfId="0" applyNumberFormat="1" applyFont="1" applyBorder="1" applyAlignment="1">
      <alignment vertical="top" wrapText="1"/>
    </xf>
    <xf numFmtId="167" fontId="5" fillId="7" borderId="23" xfId="9" applyNumberFormat="1" applyFont="1" applyFill="1" applyBorder="1"/>
    <xf numFmtId="43" fontId="5" fillId="7" borderId="25" xfId="9" applyNumberFormat="1" applyFont="1" applyFill="1" applyBorder="1"/>
    <xf numFmtId="43" fontId="5" fillId="0" borderId="6" xfId="9" applyNumberFormat="1" applyFont="1" applyBorder="1" applyAlignment="1">
      <alignment vertical="center"/>
    </xf>
    <xf numFmtId="0" fontId="43" fillId="0" borderId="0" xfId="0" applyFont="1"/>
    <xf numFmtId="0" fontId="7" fillId="0" borderId="2" xfId="0" applyFont="1" applyBorder="1" applyAlignment="1">
      <alignment horizontal="center"/>
    </xf>
    <xf numFmtId="4" fontId="7" fillId="0" borderId="2" xfId="0" applyNumberFormat="1" applyFont="1" applyBorder="1" applyAlignment="1">
      <alignment horizontal="right"/>
    </xf>
    <xf numFmtId="0" fontId="7" fillId="0" borderId="2" xfId="0" applyFont="1" applyBorder="1" applyAlignment="1">
      <alignment wrapText="1"/>
    </xf>
    <xf numFmtId="0" fontId="7" fillId="0" borderId="2" xfId="0" applyFont="1" applyBorder="1" applyAlignment="1">
      <alignment horizontal="center" vertical="top"/>
    </xf>
    <xf numFmtId="0" fontId="5" fillId="0" borderId="2" xfId="0" applyFont="1" applyBorder="1" applyAlignment="1">
      <alignment horizontal="left" vertical="top" wrapText="1"/>
    </xf>
    <xf numFmtId="0" fontId="5" fillId="0" borderId="2" xfId="0" applyFont="1" applyBorder="1" applyAlignment="1">
      <alignment horizontal="center" vertical="top"/>
    </xf>
    <xf numFmtId="0" fontId="5" fillId="0" borderId="2" xfId="0" applyFont="1" applyBorder="1" applyAlignment="1">
      <alignment horizontal="left" vertical="top"/>
    </xf>
    <xf numFmtId="0" fontId="7" fillId="0" borderId="2" xfId="0" applyFont="1" applyBorder="1" applyAlignment="1">
      <alignment horizontal="center" vertical="top" wrapText="1"/>
    </xf>
    <xf numFmtId="4" fontId="0" fillId="0" borderId="0" xfId="0" applyNumberFormat="1"/>
    <xf numFmtId="0" fontId="5" fillId="7" borderId="2" xfId="0" applyFont="1" applyFill="1" applyBorder="1" applyAlignment="1">
      <alignment horizontal="left" vertical="top"/>
    </xf>
    <xf numFmtId="0" fontId="7" fillId="7" borderId="2" xfId="0" applyFont="1" applyFill="1" applyBorder="1" applyAlignment="1">
      <alignment horizontal="center"/>
    </xf>
    <xf numFmtId="4" fontId="7" fillId="7" borderId="2" xfId="0" applyNumberFormat="1" applyFont="1" applyFill="1" applyBorder="1" applyAlignment="1">
      <alignment horizontal="right"/>
    </xf>
    <xf numFmtId="4" fontId="5" fillId="7" borderId="2" xfId="0" applyNumberFormat="1" applyFont="1" applyFill="1" applyBorder="1" applyAlignment="1">
      <alignment horizontal="right"/>
    </xf>
    <xf numFmtId="0" fontId="7" fillId="0" borderId="2" xfId="0" applyFont="1" applyBorder="1"/>
    <xf numFmtId="4" fontId="43" fillId="0" borderId="0" xfId="0" applyNumberFormat="1" applyFont="1"/>
    <xf numFmtId="0" fontId="44" fillId="0" borderId="2" xfId="0" applyFont="1" applyBorder="1" applyAlignment="1">
      <alignment horizontal="left" vertical="top" wrapText="1"/>
    </xf>
    <xf numFmtId="0" fontId="5" fillId="7" borderId="2" xfId="0" applyFont="1" applyFill="1" applyBorder="1" applyAlignment="1">
      <alignment horizontal="left" vertical="top" wrapText="1"/>
    </xf>
    <xf numFmtId="4" fontId="7" fillId="5" borderId="2" xfId="0" applyNumberFormat="1" applyFont="1" applyFill="1" applyBorder="1" applyAlignment="1">
      <alignment horizontal="right"/>
    </xf>
    <xf numFmtId="0" fontId="5" fillId="0" borderId="2" xfId="0" applyFont="1" applyBorder="1" applyAlignment="1">
      <alignment horizontal="center"/>
    </xf>
    <xf numFmtId="4" fontId="5" fillId="0" borderId="2" xfId="0" applyNumberFormat="1" applyFont="1" applyBorder="1" applyAlignment="1">
      <alignment horizontal="right"/>
    </xf>
    <xf numFmtId="0" fontId="7" fillId="0" borderId="55" xfId="3" applyFont="1" applyFill="1" applyBorder="1"/>
    <xf numFmtId="0" fontId="5" fillId="0" borderId="56" xfId="3" applyFont="1" applyFill="1" applyBorder="1"/>
    <xf numFmtId="4" fontId="5" fillId="0" borderId="31" xfId="3" applyNumberFormat="1" applyFont="1" applyFill="1" applyBorder="1"/>
    <xf numFmtId="0" fontId="4" fillId="0" borderId="0" xfId="0" applyFont="1" applyAlignment="1">
      <alignment horizontal="left" vertical="top" wrapText="1"/>
    </xf>
    <xf numFmtId="0" fontId="4" fillId="5" borderId="0" xfId="0" applyFont="1" applyFill="1" applyAlignment="1">
      <alignment horizontal="left" vertical="top" wrapText="1"/>
    </xf>
    <xf numFmtId="49" fontId="10" fillId="0" borderId="0" xfId="20" applyNumberFormat="1" applyFont="1" applyAlignment="1">
      <alignment horizontal="left" vertical="top" wrapText="1"/>
    </xf>
    <xf numFmtId="0" fontId="10" fillId="0" borderId="0" xfId="20" applyFont="1" applyAlignment="1">
      <alignment horizontal="left" vertical="top" wrapText="1"/>
    </xf>
    <xf numFmtId="2" fontId="10" fillId="0" borderId="0" xfId="20" applyNumberFormat="1" applyFont="1" applyAlignment="1">
      <alignment horizontal="left" vertical="top" wrapText="1"/>
    </xf>
    <xf numFmtId="0" fontId="30" fillId="0" borderId="0" xfId="0" applyFont="1" applyAlignment="1">
      <alignment horizontal="center" vertical="center" wrapText="1"/>
    </xf>
    <xf numFmtId="0" fontId="5" fillId="9" borderId="23" xfId="3" applyFont="1" applyFill="1" applyBorder="1" applyAlignment="1">
      <alignment horizontal="left" vertical="center" wrapText="1"/>
    </xf>
    <xf numFmtId="0" fontId="5" fillId="9" borderId="24" xfId="3" applyFont="1" applyFill="1" applyBorder="1" applyAlignment="1">
      <alignment horizontal="left" vertical="center" wrapText="1"/>
    </xf>
    <xf numFmtId="0" fontId="5" fillId="9" borderId="45" xfId="3" applyFont="1" applyFill="1" applyBorder="1" applyAlignment="1">
      <alignment horizontal="left" vertical="center" wrapText="1"/>
    </xf>
    <xf numFmtId="0" fontId="5" fillId="10" borderId="5" xfId="3" applyFont="1" applyFill="1" applyBorder="1" applyAlignment="1">
      <alignment horizontal="left"/>
    </xf>
    <xf numFmtId="0" fontId="5" fillId="10" borderId="6" xfId="3" applyFont="1" applyFill="1" applyBorder="1" applyAlignment="1">
      <alignment horizontal="left"/>
    </xf>
    <xf numFmtId="0" fontId="5" fillId="9" borderId="23" xfId="3" applyFont="1" applyFill="1" applyBorder="1" applyAlignment="1">
      <alignment horizontal="left"/>
    </xf>
    <xf numFmtId="0" fontId="5" fillId="9" borderId="24" xfId="3" applyFont="1" applyFill="1" applyBorder="1" applyAlignment="1">
      <alignment horizontal="left"/>
    </xf>
    <xf numFmtId="0" fontId="5" fillId="9" borderId="45" xfId="3" applyFont="1" applyFill="1" applyBorder="1" applyAlignment="1">
      <alignment horizontal="left"/>
    </xf>
    <xf numFmtId="0" fontId="7" fillId="0" borderId="48" xfId="0" applyFont="1" applyBorder="1" applyAlignment="1">
      <alignment horizontal="center" vertical="top" wrapText="1"/>
    </xf>
    <xf numFmtId="0" fontId="7" fillId="0" borderId="49" xfId="0" applyFont="1" applyBorder="1" applyAlignment="1">
      <alignment horizontal="center" vertical="top" wrapText="1"/>
    </xf>
    <xf numFmtId="0" fontId="7" fillId="0" borderId="50" xfId="0" applyFont="1" applyBorder="1" applyAlignment="1">
      <alignment horizontal="center" vertical="top" wrapText="1"/>
    </xf>
    <xf numFmtId="0" fontId="5" fillId="9" borderId="4" xfId="3" applyFont="1" applyFill="1" applyBorder="1" applyAlignment="1">
      <alignment horizontal="left"/>
    </xf>
    <xf numFmtId="0" fontId="5" fillId="9" borderId="5" xfId="3" applyFont="1" applyFill="1" applyBorder="1" applyAlignment="1">
      <alignment horizontal="left"/>
    </xf>
    <xf numFmtId="0" fontId="5" fillId="10" borderId="51" xfId="3" applyFont="1" applyFill="1" applyBorder="1" applyAlignment="1">
      <alignment horizontal="left"/>
    </xf>
    <xf numFmtId="0" fontId="5" fillId="10" borderId="24" xfId="3" applyFont="1" applyFill="1" applyBorder="1" applyAlignment="1">
      <alignment horizontal="left"/>
    </xf>
    <xf numFmtId="0" fontId="5" fillId="10" borderId="25" xfId="3" applyFont="1" applyFill="1" applyBorder="1" applyAlignment="1">
      <alignment horizontal="left"/>
    </xf>
    <xf numFmtId="0" fontId="5" fillId="9" borderId="23" xfId="3" applyFont="1" applyFill="1" applyBorder="1" applyAlignment="1">
      <alignment horizontal="left" vertical="top"/>
    </xf>
    <xf numFmtId="0" fontId="5" fillId="9" borderId="24" xfId="3" applyFont="1" applyFill="1" applyBorder="1" applyAlignment="1">
      <alignment horizontal="left" vertical="top"/>
    </xf>
    <xf numFmtId="0" fontId="5" fillId="9" borderId="45" xfId="3" applyFont="1" applyFill="1" applyBorder="1" applyAlignment="1">
      <alignment horizontal="left" vertical="top"/>
    </xf>
    <xf numFmtId="0" fontId="5" fillId="8" borderId="4" xfId="1" applyNumberFormat="1" applyFont="1" applyFill="1" applyBorder="1" applyAlignment="1">
      <alignment horizontal="left" vertical="top" wrapText="1"/>
    </xf>
    <xf numFmtId="0" fontId="5" fillId="8" borderId="5" xfId="1" applyNumberFormat="1" applyFont="1" applyFill="1" applyBorder="1" applyAlignment="1">
      <alignment horizontal="left" vertical="top" wrapText="1"/>
    </xf>
    <xf numFmtId="0" fontId="5" fillId="9" borderId="4" xfId="3" applyFont="1" applyFill="1" applyBorder="1" applyAlignment="1">
      <alignment horizontal="left" wrapText="1"/>
    </xf>
    <xf numFmtId="0" fontId="5" fillId="9" borderId="5" xfId="3" applyFont="1" applyFill="1" applyBorder="1" applyAlignment="1">
      <alignment horizontal="left" wrapText="1"/>
    </xf>
    <xf numFmtId="0" fontId="5" fillId="8" borderId="23"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7" fillId="0" borderId="46" xfId="0" applyFont="1" applyBorder="1" applyAlignment="1">
      <alignment horizontal="center" vertical="top" wrapText="1"/>
    </xf>
    <xf numFmtId="0" fontId="7" fillId="0" borderId="0" xfId="0" applyFont="1" applyAlignment="1">
      <alignment horizontal="center" vertical="top" wrapText="1"/>
    </xf>
    <xf numFmtId="0" fontId="7" fillId="0" borderId="37" xfId="0" applyFont="1" applyBorder="1" applyAlignment="1">
      <alignment horizontal="center" vertical="top" wrapText="1"/>
    </xf>
    <xf numFmtId="0" fontId="5" fillId="10" borderId="47" xfId="3" applyFont="1" applyFill="1" applyBorder="1" applyAlignment="1">
      <alignment horizontal="left"/>
    </xf>
    <xf numFmtId="0" fontId="5" fillId="11" borderId="7" xfId="3" applyFont="1" applyFill="1" applyBorder="1" applyAlignment="1">
      <alignment horizontal="right"/>
    </xf>
    <xf numFmtId="0" fontId="5" fillId="11" borderId="8" xfId="3" applyFont="1" applyFill="1" applyBorder="1" applyAlignment="1">
      <alignment horizontal="right"/>
    </xf>
    <xf numFmtId="0" fontId="5" fillId="9" borderId="4" xfId="3" applyFont="1" applyFill="1" applyBorder="1" applyAlignment="1">
      <alignment horizontal="left" vertical="top" wrapText="1"/>
    </xf>
    <xf numFmtId="0" fontId="5" fillId="9" borderId="5" xfId="3" applyFont="1" applyFill="1" applyBorder="1" applyAlignment="1">
      <alignment horizontal="left" vertical="top" wrapText="1"/>
    </xf>
    <xf numFmtId="0" fontId="5" fillId="9" borderId="23" xfId="3" applyFont="1" applyFill="1" applyBorder="1" applyAlignment="1">
      <alignment horizontal="center"/>
    </xf>
    <xf numFmtId="0" fontId="5" fillId="9" borderId="24" xfId="3" applyFont="1" applyFill="1" applyBorder="1" applyAlignment="1">
      <alignment horizontal="center"/>
    </xf>
    <xf numFmtId="0" fontId="5" fillId="9" borderId="25" xfId="3" applyFont="1" applyFill="1" applyBorder="1" applyAlignment="1">
      <alignment horizontal="center"/>
    </xf>
    <xf numFmtId="0" fontId="7" fillId="0" borderId="16" xfId="5" applyFont="1" applyBorder="1" applyAlignment="1">
      <alignment horizontal="center" wrapText="1"/>
    </xf>
    <xf numFmtId="0" fontId="36" fillId="0" borderId="19" xfId="0" applyFont="1" applyBorder="1" applyAlignment="1">
      <alignment horizontal="center" wrapText="1"/>
    </xf>
    <xf numFmtId="0" fontId="5" fillId="8" borderId="47" xfId="5" applyFont="1" applyFill="1" applyBorder="1" applyAlignment="1">
      <alignment horizontal="left"/>
    </xf>
    <xf numFmtId="0" fontId="5" fillId="8" borderId="24" xfId="5" applyFont="1" applyFill="1" applyBorder="1" applyAlignment="1">
      <alignment horizontal="left"/>
    </xf>
    <xf numFmtId="0" fontId="5" fillId="8" borderId="25" xfId="5" applyFont="1" applyFill="1" applyBorder="1" applyAlignment="1">
      <alignment horizontal="left"/>
    </xf>
    <xf numFmtId="0" fontId="7" fillId="0" borderId="19" xfId="5" applyFont="1" applyBorder="1" applyAlignment="1">
      <alignment horizontal="center" wrapText="1"/>
    </xf>
    <xf numFmtId="0" fontId="7" fillId="0" borderId="19" xfId="0" applyFont="1" applyBorder="1" applyAlignment="1">
      <alignment horizontal="center" wrapText="1"/>
    </xf>
    <xf numFmtId="0" fontId="5" fillId="0" borderId="43" xfId="0" applyFont="1" applyBorder="1" applyAlignment="1">
      <alignment horizontal="right"/>
    </xf>
    <xf numFmtId="0" fontId="5" fillId="0" borderId="54" xfId="0" applyFont="1" applyBorder="1" applyAlignment="1">
      <alignment horizontal="right"/>
    </xf>
    <xf numFmtId="0" fontId="5" fillId="0" borderId="34" xfId="0" applyFont="1" applyBorder="1" applyAlignment="1">
      <alignment horizontal="right"/>
    </xf>
    <xf numFmtId="0" fontId="5" fillId="5" borderId="12" xfId="0" applyFont="1" applyFill="1" applyBorder="1" applyAlignment="1">
      <alignment horizontal="right"/>
    </xf>
    <xf numFmtId="0" fontId="5" fillId="5" borderId="13" xfId="0" applyFont="1" applyFill="1" applyBorder="1" applyAlignment="1">
      <alignment horizontal="right"/>
    </xf>
    <xf numFmtId="0" fontId="5" fillId="8" borderId="55" xfId="0" applyFont="1" applyFill="1" applyBorder="1" applyAlignment="1">
      <alignment horizontal="right"/>
    </xf>
    <xf numFmtId="0" fontId="5" fillId="8" borderId="56" xfId="0" applyFont="1" applyFill="1" applyBorder="1" applyAlignment="1">
      <alignment horizontal="right"/>
    </xf>
    <xf numFmtId="0" fontId="5" fillId="8" borderId="57" xfId="0" applyFont="1" applyFill="1" applyBorder="1" applyAlignment="1">
      <alignment horizontal="right"/>
    </xf>
    <xf numFmtId="0" fontId="5" fillId="7" borderId="4" xfId="5" applyFont="1" applyFill="1" applyBorder="1" applyAlignment="1">
      <alignment horizontal="center" vertical="center" wrapText="1"/>
    </xf>
    <xf numFmtId="0" fontId="5" fillId="7" borderId="5" xfId="5"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7" fillId="0" borderId="32" xfId="5" applyFont="1" applyBorder="1" applyAlignment="1">
      <alignment horizontal="center" wrapText="1"/>
    </xf>
    <xf numFmtId="0" fontId="36" fillId="0" borderId="29" xfId="0" applyFont="1" applyBorder="1" applyAlignment="1">
      <alignment horizontal="center" wrapText="1"/>
    </xf>
    <xf numFmtId="0" fontId="5" fillId="8" borderId="7" xfId="5"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7" fillId="0" borderId="16" xfId="5" applyFont="1" applyBorder="1" applyAlignment="1">
      <alignment horizontal="center"/>
    </xf>
    <xf numFmtId="0" fontId="7" fillId="0" borderId="29" xfId="0" applyFont="1" applyBorder="1" applyAlignment="1">
      <alignment horizontal="center"/>
    </xf>
    <xf numFmtId="0" fontId="7" fillId="0" borderId="16" xfId="0" applyFont="1" applyBorder="1" applyAlignment="1">
      <alignment horizontal="center"/>
    </xf>
    <xf numFmtId="0" fontId="5" fillId="8" borderId="23" xfId="0" applyFont="1" applyFill="1" applyBorder="1" applyAlignment="1">
      <alignment horizontal="right"/>
    </xf>
    <xf numFmtId="0" fontId="5" fillId="8" borderId="24" xfId="0" applyFont="1" applyFill="1" applyBorder="1" applyAlignment="1">
      <alignment horizontal="right"/>
    </xf>
    <xf numFmtId="0" fontId="5" fillId="8" borderId="45" xfId="0" applyFont="1" applyFill="1" applyBorder="1" applyAlignment="1">
      <alignment horizontal="right"/>
    </xf>
    <xf numFmtId="0" fontId="7" fillId="0" borderId="19" xfId="0" applyFont="1" applyBorder="1" applyAlignment="1">
      <alignment horizontal="center"/>
    </xf>
    <xf numFmtId="0" fontId="5" fillId="0" borderId="52" xfId="0" applyFont="1" applyBorder="1" applyAlignment="1">
      <alignment horizontal="right"/>
    </xf>
    <xf numFmtId="0" fontId="5" fillId="0" borderId="53" xfId="0" applyFont="1" applyBorder="1" applyAlignment="1">
      <alignment horizontal="right"/>
    </xf>
    <xf numFmtId="0" fontId="5" fillId="0" borderId="36" xfId="0" applyFont="1" applyBorder="1" applyAlignment="1">
      <alignment horizontal="right"/>
    </xf>
    <xf numFmtId="0" fontId="7" fillId="0" borderId="32" xfId="0" applyFont="1" applyBorder="1" applyAlignment="1">
      <alignment horizontal="center"/>
    </xf>
    <xf numFmtId="0" fontId="7" fillId="0" borderId="7" xfId="5" applyFont="1" applyBorder="1" applyAlignment="1">
      <alignment horizontal="center" wrapText="1"/>
    </xf>
    <xf numFmtId="0" fontId="36" fillId="0" borderId="10" xfId="0" applyFont="1" applyBorder="1" applyAlignment="1">
      <alignment horizontal="center" wrapText="1"/>
    </xf>
    <xf numFmtId="0" fontId="7" fillId="0" borderId="10" xfId="5" applyFont="1" applyBorder="1" applyAlignment="1">
      <alignment horizontal="center"/>
    </xf>
    <xf numFmtId="0" fontId="7" fillId="0" borderId="10" xfId="0" applyFont="1" applyBorder="1" applyAlignment="1">
      <alignment horizontal="center"/>
    </xf>
    <xf numFmtId="0" fontId="5" fillId="0" borderId="12" xfId="0" applyFont="1" applyBorder="1" applyAlignment="1">
      <alignment horizontal="right"/>
    </xf>
    <xf numFmtId="0" fontId="5" fillId="0" borderId="13" xfId="0" applyFont="1" applyBorder="1" applyAlignment="1">
      <alignment horizontal="right"/>
    </xf>
    <xf numFmtId="0" fontId="5" fillId="8" borderId="48" xfId="5" applyFont="1" applyFill="1" applyBorder="1" applyAlignment="1">
      <alignment horizontal="left"/>
    </xf>
    <xf numFmtId="0" fontId="5" fillId="8" borderId="49" xfId="5" applyFont="1" applyFill="1" applyBorder="1" applyAlignment="1">
      <alignment horizontal="left"/>
    </xf>
    <xf numFmtId="0" fontId="5" fillId="8" borderId="60" xfId="5" applyFont="1" applyFill="1" applyBorder="1" applyAlignment="1">
      <alignment horizontal="left"/>
    </xf>
    <xf numFmtId="0" fontId="5" fillId="0" borderId="58" xfId="5" applyFont="1" applyBorder="1" applyAlignment="1">
      <alignment horizontal="right"/>
    </xf>
    <xf numFmtId="0" fontId="5" fillId="0" borderId="59" xfId="5" applyFont="1" applyBorder="1" applyAlignment="1">
      <alignment horizontal="right"/>
    </xf>
    <xf numFmtId="0" fontId="5" fillId="0" borderId="3" xfId="5" applyFont="1" applyBorder="1" applyAlignment="1">
      <alignment horizontal="right"/>
    </xf>
    <xf numFmtId="0" fontId="5" fillId="0" borderId="2" xfId="5" applyFont="1" applyBorder="1" applyAlignment="1">
      <alignment horizontal="left"/>
    </xf>
    <xf numFmtId="0" fontId="5" fillId="0" borderId="2" xfId="0" applyFont="1" applyBorder="1"/>
    <xf numFmtId="0" fontId="5" fillId="7" borderId="23" xfId="5" applyFont="1" applyFill="1" applyBorder="1" applyAlignment="1">
      <alignment horizontal="center" vertical="center" wrapText="1"/>
    </xf>
    <xf numFmtId="0" fontId="5" fillId="7" borderId="24" xfId="5" applyFont="1" applyFill="1" applyBorder="1" applyAlignment="1">
      <alignment horizontal="center" vertical="center" wrapText="1"/>
    </xf>
    <xf numFmtId="0" fontId="5" fillId="7" borderId="25" xfId="5" applyFont="1" applyFill="1" applyBorder="1" applyAlignment="1">
      <alignment horizontal="center" vertical="center" wrapText="1"/>
    </xf>
    <xf numFmtId="0" fontId="7" fillId="0" borderId="32" xfId="5" applyFont="1" applyBorder="1" applyAlignment="1">
      <alignment horizontal="center"/>
    </xf>
    <xf numFmtId="0" fontId="7" fillId="0" borderId="19" xfId="5" applyFont="1" applyBorder="1" applyAlignment="1">
      <alignment horizontal="center"/>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8" borderId="23" xfId="0" applyFont="1" applyFill="1" applyBorder="1" applyAlignment="1">
      <alignment horizontal="right" vertical="top" wrapText="1"/>
    </xf>
    <xf numFmtId="0" fontId="5" fillId="8" borderId="45" xfId="0" applyFont="1" applyFill="1" applyBorder="1" applyAlignment="1">
      <alignment horizontal="right" vertical="top" wrapText="1"/>
    </xf>
    <xf numFmtId="0" fontId="5" fillId="8" borderId="24" xfId="0" applyFont="1" applyFill="1" applyBorder="1" applyAlignment="1">
      <alignment horizontal="right" vertical="top"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5" fillId="8" borderId="62"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8" borderId="60" xfId="0" applyFont="1" applyFill="1" applyBorder="1" applyAlignment="1">
      <alignment horizontal="center" vertical="center" wrapText="1"/>
    </xf>
    <xf numFmtId="0" fontId="7" fillId="0" borderId="0" xfId="0" applyFont="1" applyAlignment="1">
      <alignment horizontal="center" vertical="center" wrapText="1"/>
    </xf>
    <xf numFmtId="0" fontId="39" fillId="8" borderId="23" xfId="0" applyFont="1" applyFill="1" applyBorder="1" applyAlignment="1">
      <alignment horizontal="left" vertical="top" wrapText="1"/>
    </xf>
    <xf numFmtId="0" fontId="39" fillId="8" borderId="24" xfId="0" applyFont="1" applyFill="1" applyBorder="1" applyAlignment="1">
      <alignment horizontal="left" vertical="top" wrapText="1"/>
    </xf>
    <xf numFmtId="0" fontId="39" fillId="8" borderId="25" xfId="0" applyFont="1" applyFill="1" applyBorder="1" applyAlignment="1">
      <alignment horizontal="left" vertical="top" wrapText="1"/>
    </xf>
    <xf numFmtId="0" fontId="39" fillId="7" borderId="23" xfId="0" applyFont="1" applyFill="1" applyBorder="1" applyAlignment="1">
      <alignment horizontal="left" vertical="top" wrapText="1"/>
    </xf>
    <xf numFmtId="0" fontId="39" fillId="7" borderId="24" xfId="0" applyFont="1" applyFill="1" applyBorder="1" applyAlignment="1">
      <alignment horizontal="left" vertical="top" wrapText="1"/>
    </xf>
    <xf numFmtId="0" fontId="39" fillId="7" borderId="25" xfId="0" applyFont="1" applyFill="1" applyBorder="1" applyAlignment="1">
      <alignment horizontal="left" vertical="top" wrapText="1"/>
    </xf>
    <xf numFmtId="0" fontId="5" fillId="7" borderId="23" xfId="0" applyFont="1" applyFill="1" applyBorder="1" applyAlignment="1">
      <alignment horizontal="left" vertical="top" wrapText="1"/>
    </xf>
    <xf numFmtId="0" fontId="5" fillId="7" borderId="24" xfId="0" applyFont="1" applyFill="1" applyBorder="1" applyAlignment="1">
      <alignment horizontal="left" vertical="top" wrapText="1"/>
    </xf>
    <xf numFmtId="0" fontId="5" fillId="7" borderId="25" xfId="0" applyFont="1" applyFill="1" applyBorder="1" applyAlignment="1">
      <alignment horizontal="left" vertical="top" wrapText="1"/>
    </xf>
    <xf numFmtId="0" fontId="5" fillId="8" borderId="23" xfId="0" applyFont="1" applyFill="1" applyBorder="1" applyAlignment="1">
      <alignment horizontal="center" vertical="top" wrapText="1"/>
    </xf>
    <xf numFmtId="0" fontId="5" fillId="8" borderId="24" xfId="0" applyFont="1" applyFill="1" applyBorder="1" applyAlignment="1">
      <alignment horizontal="center" vertical="top" wrapText="1"/>
    </xf>
    <xf numFmtId="0" fontId="5" fillId="8" borderId="45" xfId="0" applyFont="1" applyFill="1" applyBorder="1" applyAlignment="1">
      <alignment horizontal="center" vertical="top" wrapText="1"/>
    </xf>
    <xf numFmtId="0" fontId="5" fillId="0" borderId="3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5" xfId="0" applyFont="1" applyBorder="1" applyAlignment="1">
      <alignment horizontal="center" vertical="center" wrapText="1"/>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7" fillId="0" borderId="21" xfId="0" applyFont="1" applyBorder="1" applyAlignment="1">
      <alignment horizontal="center" vertical="center"/>
    </xf>
    <xf numFmtId="4" fontId="7" fillId="0" borderId="17" xfId="0" applyNumberFormat="1" applyFont="1" applyBorder="1" applyAlignment="1">
      <alignment horizontal="center" vertical="center"/>
    </xf>
    <xf numFmtId="4" fontId="7" fillId="0" borderId="15"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18" xfId="0" applyNumberFormat="1" applyFont="1" applyBorder="1" applyAlignment="1">
      <alignment horizontal="right" vertical="center" wrapText="1"/>
    </xf>
    <xf numFmtId="4" fontId="7" fillId="0" borderId="20" xfId="0" applyNumberFormat="1" applyFont="1" applyBorder="1" applyAlignment="1">
      <alignment horizontal="right" vertical="center" wrapText="1"/>
    </xf>
    <xf numFmtId="4" fontId="7" fillId="0" borderId="28" xfId="0" applyNumberFormat="1" applyFont="1" applyBorder="1" applyAlignment="1">
      <alignment horizontal="right" vertical="center" wrapText="1"/>
    </xf>
    <xf numFmtId="0" fontId="5" fillId="5" borderId="16"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61" xfId="0" applyFont="1" applyFill="1" applyBorder="1" applyAlignment="1">
      <alignment horizontal="center" vertical="center"/>
    </xf>
    <xf numFmtId="0" fontId="7" fillId="0" borderId="63" xfId="0" applyFont="1" applyBorder="1" applyAlignment="1">
      <alignment horizontal="center" vertical="center"/>
    </xf>
    <xf numFmtId="4" fontId="7" fillId="0" borderId="63" xfId="0" applyNumberFormat="1" applyFont="1" applyBorder="1" applyAlignment="1">
      <alignment horizontal="center" vertical="center"/>
    </xf>
    <xf numFmtId="4" fontId="7" fillId="0" borderId="18"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4" fontId="7" fillId="0" borderId="31" xfId="0" applyNumberFormat="1" applyFont="1" applyBorder="1" applyAlignment="1">
      <alignment horizontal="center" vertical="center" wrapText="1"/>
    </xf>
    <xf numFmtId="0" fontId="5" fillId="7" borderId="47" xfId="0" applyFont="1" applyFill="1" applyBorder="1" applyAlignment="1">
      <alignment horizontal="left" vertical="top" wrapText="1"/>
    </xf>
    <xf numFmtId="0" fontId="5" fillId="7" borderId="23" xfId="0" applyFont="1" applyFill="1" applyBorder="1" applyAlignment="1">
      <alignment horizontal="right" vertical="top" wrapText="1"/>
    </xf>
    <xf numFmtId="0" fontId="5" fillId="7" borderId="24" xfId="0" applyFont="1" applyFill="1" applyBorder="1" applyAlignment="1">
      <alignment horizontal="right" vertical="top" wrapText="1"/>
    </xf>
    <xf numFmtId="0" fontId="5" fillId="7" borderId="45" xfId="0" applyFont="1" applyFill="1" applyBorder="1" applyAlignment="1">
      <alignment horizontal="right" vertical="top" wrapText="1"/>
    </xf>
    <xf numFmtId="0" fontId="5" fillId="8" borderId="23"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25" xfId="0" applyFont="1" applyFill="1" applyBorder="1" applyAlignment="1">
      <alignment horizontal="left" vertical="top" wrapText="1"/>
    </xf>
    <xf numFmtId="0" fontId="5" fillId="8" borderId="25" xfId="0" applyFont="1" applyFill="1" applyBorder="1" applyAlignment="1">
      <alignment horizontal="center" vertical="top"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4" xfId="0" applyFont="1" applyBorder="1" applyAlignment="1">
      <alignment horizontal="left" vertical="top" wrapText="1"/>
    </xf>
    <xf numFmtId="0" fontId="5" fillId="0" borderId="33" xfId="0" applyFont="1" applyBorder="1" applyAlignment="1">
      <alignment horizontal="left" vertical="top" wrapText="1"/>
    </xf>
    <xf numFmtId="0" fontId="39" fillId="0" borderId="58" xfId="0" applyFont="1" applyBorder="1" applyAlignment="1">
      <alignment horizontal="left" vertical="top" wrapText="1"/>
    </xf>
    <xf numFmtId="0" fontId="39" fillId="0" borderId="3" xfId="0" applyFont="1" applyBorder="1" applyAlignment="1">
      <alignment horizontal="left" vertical="top" wrapText="1"/>
    </xf>
    <xf numFmtId="0" fontId="5" fillId="0" borderId="58" xfId="0" applyFont="1" applyBorder="1" applyAlignment="1">
      <alignment horizontal="left" vertical="top" wrapText="1"/>
    </xf>
    <xf numFmtId="0" fontId="5" fillId="0" borderId="3" xfId="0" applyFont="1" applyBorder="1" applyAlignment="1">
      <alignment horizontal="left" vertical="top" wrapText="1"/>
    </xf>
    <xf numFmtId="0" fontId="5" fillId="0" borderId="43" xfId="0" applyFont="1" applyBorder="1" applyAlignment="1">
      <alignment horizontal="center" vertical="center"/>
    </xf>
    <xf numFmtId="0" fontId="5" fillId="0" borderId="54" xfId="0" applyFont="1" applyBorder="1" applyAlignment="1">
      <alignment horizontal="center" vertical="center"/>
    </xf>
    <xf numFmtId="0" fontId="5" fillId="0" borderId="67" xfId="0" applyFont="1" applyBorder="1" applyAlignment="1">
      <alignment horizontal="center" vertical="center"/>
    </xf>
    <xf numFmtId="0" fontId="7" fillId="5" borderId="16" xfId="7" applyFont="1" applyFill="1" applyBorder="1" applyAlignment="1">
      <alignment horizontal="center" vertical="top"/>
    </xf>
    <xf numFmtId="0" fontId="7" fillId="5" borderId="19" xfId="7" applyFont="1" applyFill="1" applyBorder="1" applyAlignment="1">
      <alignment horizontal="center" vertical="top"/>
    </xf>
    <xf numFmtId="0" fontId="7" fillId="5" borderId="29" xfId="7" applyFont="1" applyFill="1" applyBorder="1" applyAlignment="1">
      <alignment horizontal="center" vertical="top"/>
    </xf>
    <xf numFmtId="0" fontId="5" fillId="7" borderId="47" xfId="9" applyFont="1" applyFill="1" applyBorder="1" applyAlignment="1">
      <alignment horizontal="left"/>
    </xf>
    <xf numFmtId="0" fontId="5" fillId="7" borderId="24" xfId="9" applyFont="1" applyFill="1" applyBorder="1" applyAlignment="1">
      <alignment horizontal="left"/>
    </xf>
    <xf numFmtId="0" fontId="5" fillId="7" borderId="25" xfId="9" applyFont="1" applyFill="1" applyBorder="1" applyAlignment="1">
      <alignment horizontal="left"/>
    </xf>
    <xf numFmtId="0" fontId="7" fillId="5" borderId="16" xfId="0" applyFont="1" applyFill="1" applyBorder="1" applyAlignment="1">
      <alignment horizontal="center" vertical="top"/>
    </xf>
    <xf numFmtId="0" fontId="7" fillId="5" borderId="19" xfId="0" applyFont="1" applyFill="1" applyBorder="1" applyAlignment="1">
      <alignment horizontal="center" vertical="top"/>
    </xf>
    <xf numFmtId="0" fontId="7" fillId="5" borderId="29" xfId="0" applyFont="1" applyFill="1" applyBorder="1" applyAlignment="1">
      <alignment horizontal="center" vertical="top"/>
    </xf>
    <xf numFmtId="0" fontId="7" fillId="5" borderId="16" xfId="9" applyFont="1" applyFill="1" applyBorder="1" applyAlignment="1">
      <alignment horizontal="center" vertical="center"/>
    </xf>
    <xf numFmtId="0" fontId="7" fillId="5" borderId="19" xfId="9" applyFont="1" applyFill="1" applyBorder="1" applyAlignment="1">
      <alignment horizontal="center" vertical="center"/>
    </xf>
    <xf numFmtId="0" fontId="7" fillId="5" borderId="29" xfId="9" applyFont="1" applyFill="1" applyBorder="1" applyAlignment="1">
      <alignment horizontal="center" vertical="center"/>
    </xf>
    <xf numFmtId="43" fontId="7" fillId="5" borderId="11" xfId="2" applyFont="1" applyFill="1" applyBorder="1" applyAlignment="1">
      <alignment horizontal="center"/>
    </xf>
    <xf numFmtId="0" fontId="7" fillId="5" borderId="16" xfId="0" applyFont="1" applyFill="1" applyBorder="1" applyAlignment="1">
      <alignment horizontal="center" vertical="center"/>
    </xf>
    <xf numFmtId="0" fontId="7" fillId="5" borderId="19" xfId="0" applyFont="1" applyFill="1" applyBorder="1" applyAlignment="1">
      <alignment horizontal="center" vertical="center"/>
    </xf>
    <xf numFmtId="0" fontId="5" fillId="8" borderId="62" xfId="9" applyFont="1" applyFill="1" applyBorder="1" applyAlignment="1">
      <alignment horizontal="center" vertical="center"/>
    </xf>
    <xf numFmtId="0" fontId="5" fillId="8" borderId="49" xfId="9" applyFont="1" applyFill="1" applyBorder="1" applyAlignment="1">
      <alignment horizontal="center" vertical="center"/>
    </xf>
    <xf numFmtId="0" fontId="5" fillId="8" borderId="60" xfId="9" applyFont="1" applyFill="1" applyBorder="1" applyAlignment="1">
      <alignment horizontal="center" vertical="center"/>
    </xf>
    <xf numFmtId="0" fontId="5" fillId="7" borderId="23" xfId="9" applyFont="1" applyFill="1" applyBorder="1" applyAlignment="1">
      <alignment horizontal="right"/>
    </xf>
    <xf numFmtId="0" fontId="5" fillId="7" borderId="24" xfId="9" applyFont="1" applyFill="1" applyBorder="1" applyAlignment="1">
      <alignment horizontal="right"/>
    </xf>
    <xf numFmtId="0" fontId="5" fillId="7" borderId="25" xfId="9" applyFont="1" applyFill="1" applyBorder="1" applyAlignment="1">
      <alignment horizontal="right"/>
    </xf>
    <xf numFmtId="0" fontId="7" fillId="5" borderId="29" xfId="0" applyFont="1" applyFill="1" applyBorder="1" applyAlignment="1">
      <alignment horizontal="center" vertical="center"/>
    </xf>
    <xf numFmtId="0" fontId="5" fillId="5" borderId="8" xfId="9" applyFont="1" applyFill="1" applyBorder="1" applyAlignment="1">
      <alignment horizontal="left"/>
    </xf>
    <xf numFmtId="0" fontId="5" fillId="5" borderId="13" xfId="9" applyFont="1" applyFill="1" applyBorder="1" applyAlignment="1">
      <alignment horizontal="left"/>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8" borderId="24" xfId="9" applyFont="1" applyFill="1" applyBorder="1" applyAlignment="1">
      <alignment horizontal="right"/>
    </xf>
    <xf numFmtId="0" fontId="5" fillId="8" borderId="45" xfId="9" applyFont="1" applyFill="1" applyBorder="1" applyAlignment="1">
      <alignment horizontal="right"/>
    </xf>
    <xf numFmtId="0" fontId="7" fillId="5" borderId="10" xfId="7" applyFont="1" applyFill="1" applyBorder="1" applyAlignment="1">
      <alignment horizontal="center" vertical="top"/>
    </xf>
    <xf numFmtId="0" fontId="7" fillId="5" borderId="2" xfId="9" applyFont="1" applyFill="1" applyBorder="1" applyAlignment="1">
      <alignment horizontal="center"/>
    </xf>
    <xf numFmtId="0" fontId="7" fillId="0" borderId="2" xfId="0" applyFont="1" applyBorder="1" applyAlignment="1">
      <alignment horizontal="center" vertical="top" wrapText="1"/>
    </xf>
    <xf numFmtId="0" fontId="7" fillId="0" borderId="2" xfId="0" applyFont="1" applyBorder="1" applyAlignment="1">
      <alignment horizontal="center"/>
    </xf>
    <xf numFmtId="0" fontId="5" fillId="0" borderId="2" xfId="0" applyFont="1" applyBorder="1" applyAlignment="1">
      <alignment horizontal="center" wrapText="1"/>
    </xf>
    <xf numFmtId="0" fontId="7" fillId="0" borderId="2" xfId="0" applyFont="1" applyBorder="1" applyAlignment="1">
      <alignment horizontal="center" vertical="top"/>
    </xf>
    <xf numFmtId="0" fontId="5" fillId="7" borderId="23" xfId="9" applyFont="1" applyFill="1" applyBorder="1" applyAlignment="1">
      <alignment horizontal="right" wrapText="1"/>
    </xf>
    <xf numFmtId="0" fontId="5" fillId="7" borderId="24" xfId="9" applyFont="1" applyFill="1" applyBorder="1" applyAlignment="1">
      <alignment horizontal="right"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cellXfs>
  <cellStyles count="29">
    <cellStyle name="Check Cell" xfId="1" builtinId="23"/>
    <cellStyle name="Comma" xfId="2" builtinId="3"/>
    <cellStyle name="Comma 2" xfId="24" xr:uid="{81A9A5ED-7A06-4679-8D89-B88C92916B93}"/>
    <cellStyle name="Comma 2 2" xfId="19" xr:uid="{1E2E3266-64D0-4E32-8C84-4A2DB1CD727D}"/>
    <cellStyle name="Comma 3" xfId="16" xr:uid="{8B593FB0-E409-408E-9582-E3E3F2208F91}"/>
    <cellStyle name="Comma 4" xfId="13" xr:uid="{F0850560-00D6-452A-A96B-1B909B63FE73}"/>
    <cellStyle name="Currency 2" xfId="28" xr:uid="{2092C7F9-892D-455C-B0ED-5315559AC58D}"/>
    <cellStyle name="Excel Built-in Check Cell" xfId="3" xr:uid="{00000000-0005-0000-0000-000002000000}"/>
    <cellStyle name="Excel Built-in Normal" xfId="4" xr:uid="{00000000-0005-0000-0000-000003000000}"/>
    <cellStyle name="Normal" xfId="0" builtinId="0"/>
    <cellStyle name="Normal 10" xfId="5" xr:uid="{00000000-0005-0000-0000-000005000000}"/>
    <cellStyle name="Normal 16" xfId="6" xr:uid="{00000000-0005-0000-0000-000006000000}"/>
    <cellStyle name="Normal 2" xfId="7" xr:uid="{00000000-0005-0000-0000-000007000000}"/>
    <cellStyle name="Normal 2 2" xfId="8" xr:uid="{00000000-0005-0000-0000-000008000000}"/>
    <cellStyle name="Normal 2 2 2" xfId="26" xr:uid="{F921DBA7-978D-4DC3-AEC2-11E59B8616CB}"/>
    <cellStyle name="Normal 2 2 3" xfId="20" xr:uid="{B34BB2C4-CAA5-412C-AE1D-308C573B9456}"/>
    <cellStyle name="Normal 2 3" xfId="22" xr:uid="{D4565743-9EA1-4F9F-9AE4-72C327270F19}"/>
    <cellStyle name="Normal 2 4" xfId="25" xr:uid="{C2E87EA9-0841-4F6A-A957-4679FB1A2EE6}"/>
    <cellStyle name="Normal 2 5" xfId="14" xr:uid="{D545EB73-6860-4302-A684-5A8361958D69}"/>
    <cellStyle name="Normal 3" xfId="15" xr:uid="{8F709ADF-C88E-438E-A648-6CD44D9B4099}"/>
    <cellStyle name="Normal 3 2" xfId="17" xr:uid="{938C7779-EB3D-401C-B20C-32E27E91837F}"/>
    <cellStyle name="Normal 4" xfId="21" xr:uid="{4915E6E4-DEF0-4E83-B01C-B5F1D5C50497}"/>
    <cellStyle name="Normal 5" xfId="23" xr:uid="{01E8839B-ABF6-4A92-8056-1A6819E40761}"/>
    <cellStyle name="Normal 6" xfId="27" xr:uid="{025586BE-9882-4041-AEFC-2C0AEF3F4DEA}"/>
    <cellStyle name="Normal 7" xfId="18" xr:uid="{C2B0C5C8-B022-4683-853F-2643CC1B8B79}"/>
    <cellStyle name="Normal 8" xfId="12" xr:uid="{38EF334F-830F-462E-B813-C83E085B014D}"/>
    <cellStyle name="Normal_Sheet1 (3)" xfId="9" xr:uid="{00000000-0005-0000-0000-000009000000}"/>
    <cellStyle name="Normal_Sheet1 (3) 3" xfId="10" xr:uid="{00000000-0005-0000-0000-00000A000000}"/>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3942-3935-4F4E-9773-EF095C73C914}">
  <dimension ref="B2:F32"/>
  <sheetViews>
    <sheetView topLeftCell="A34" workbookViewId="0">
      <selection activeCell="B28" sqref="B28:F28"/>
    </sheetView>
  </sheetViews>
  <sheetFormatPr defaultRowHeight="15"/>
  <cols>
    <col min="2" max="2" width="72.7109375" customWidth="1"/>
  </cols>
  <sheetData>
    <row r="2" spans="2:6" ht="95.25" customHeight="1">
      <c r="B2" s="423" t="s">
        <v>681</v>
      </c>
    </row>
    <row r="4" spans="2:6">
      <c r="B4" s="430" t="s">
        <v>682</v>
      </c>
    </row>
    <row r="6" spans="2:6" ht="45.75" customHeight="1">
      <c r="B6" s="486" t="s">
        <v>683</v>
      </c>
      <c r="C6" s="486"/>
      <c r="D6" s="486"/>
      <c r="E6" s="486"/>
      <c r="F6" s="486"/>
    </row>
    <row r="8" spans="2:6" ht="64.5" customHeight="1">
      <c r="B8" s="486" t="s">
        <v>684</v>
      </c>
      <c r="C8" s="486"/>
      <c r="D8" s="486"/>
      <c r="E8" s="486"/>
      <c r="F8" s="486"/>
    </row>
    <row r="10" spans="2:6" ht="81" customHeight="1">
      <c r="B10" s="486" t="s">
        <v>685</v>
      </c>
      <c r="C10" s="486"/>
      <c r="D10" s="486"/>
      <c r="E10" s="486"/>
      <c r="F10" s="486"/>
    </row>
    <row r="12" spans="2:6" ht="57" customHeight="1">
      <c r="B12" s="487" t="s">
        <v>686</v>
      </c>
      <c r="C12" s="487"/>
      <c r="D12" s="487"/>
      <c r="E12" s="487"/>
      <c r="F12" s="487"/>
    </row>
    <row r="14" spans="2:6" ht="42.75" customHeight="1">
      <c r="B14" s="487" t="s">
        <v>687</v>
      </c>
      <c r="C14" s="487"/>
      <c r="D14" s="487"/>
      <c r="E14" s="487"/>
      <c r="F14" s="487"/>
    </row>
    <row r="16" spans="2:6" ht="67.5" customHeight="1">
      <c r="B16" s="485" t="s">
        <v>688</v>
      </c>
      <c r="C16" s="485"/>
      <c r="D16" s="485"/>
      <c r="E16" s="485"/>
      <c r="F16" s="485"/>
    </row>
    <row r="18" spans="2:6" ht="43.5" customHeight="1">
      <c r="B18" s="485" t="s">
        <v>689</v>
      </c>
      <c r="C18" s="485"/>
      <c r="D18" s="485"/>
      <c r="E18" s="485"/>
      <c r="F18" s="485"/>
    </row>
    <row r="20" spans="2:6" ht="45" customHeight="1">
      <c r="B20" s="485" t="s">
        <v>690</v>
      </c>
      <c r="C20" s="485"/>
      <c r="D20" s="485"/>
      <c r="E20" s="485"/>
      <c r="F20" s="485"/>
    </row>
    <row r="22" spans="2:6" ht="60.75" customHeight="1">
      <c r="B22" s="485" t="s">
        <v>691</v>
      </c>
      <c r="C22" s="485"/>
      <c r="D22" s="485"/>
      <c r="E22" s="485"/>
      <c r="F22" s="485"/>
    </row>
    <row r="24" spans="2:6" ht="66.75" customHeight="1">
      <c r="B24" s="485" t="s">
        <v>692</v>
      </c>
      <c r="C24" s="485"/>
      <c r="D24" s="485"/>
      <c r="E24" s="485"/>
      <c r="F24" s="485"/>
    </row>
    <row r="26" spans="2:6" ht="93.75" customHeight="1">
      <c r="B26" s="485" t="s">
        <v>693</v>
      </c>
      <c r="C26" s="485"/>
      <c r="D26" s="485"/>
      <c r="E26" s="485"/>
      <c r="F26" s="485"/>
    </row>
    <row r="28" spans="2:6" ht="100.5" customHeight="1">
      <c r="B28" s="485" t="s">
        <v>707</v>
      </c>
      <c r="C28" s="485"/>
      <c r="D28" s="485"/>
      <c r="E28" s="485"/>
      <c r="F28" s="485"/>
    </row>
    <row r="30" spans="2:6" ht="66" customHeight="1">
      <c r="B30" s="485" t="s">
        <v>694</v>
      </c>
      <c r="C30" s="485"/>
      <c r="D30" s="485"/>
      <c r="E30" s="485"/>
      <c r="F30" s="485"/>
    </row>
    <row r="32" spans="2:6" ht="48.75" customHeight="1">
      <c r="B32" s="485" t="s">
        <v>695</v>
      </c>
      <c r="C32" s="485"/>
      <c r="D32" s="485"/>
      <c r="E32" s="485"/>
      <c r="F32" s="485"/>
    </row>
  </sheetData>
  <mergeCells count="14">
    <mergeCell ref="B6:F6"/>
    <mergeCell ref="B8:F8"/>
    <mergeCell ref="B10:F10"/>
    <mergeCell ref="B12:F12"/>
    <mergeCell ref="B14:F14"/>
    <mergeCell ref="B26:F26"/>
    <mergeCell ref="B28:F28"/>
    <mergeCell ref="B30:F30"/>
    <mergeCell ref="B32:F32"/>
    <mergeCell ref="B16:F16"/>
    <mergeCell ref="B18:F18"/>
    <mergeCell ref="B20:F20"/>
    <mergeCell ref="B22:F22"/>
    <mergeCell ref="B24:F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6"/>
  <sheetViews>
    <sheetView tabSelected="1" topLeftCell="A13" zoomScaleNormal="100" workbookViewId="0">
      <selection activeCell="G286" sqref="G286"/>
    </sheetView>
  </sheetViews>
  <sheetFormatPr defaultRowHeight="12.75"/>
  <cols>
    <col min="1" max="1" width="3.140625" style="1" customWidth="1"/>
    <col min="2" max="2" width="4.85546875" style="1" customWidth="1"/>
    <col min="3" max="3" width="46.85546875" style="1" customWidth="1"/>
    <col min="4" max="4" width="9.140625" style="1" customWidth="1"/>
    <col min="5" max="5" width="9.5703125" style="1" bestFit="1" customWidth="1"/>
    <col min="6" max="6" width="11.42578125" style="446" customWidth="1"/>
    <col min="7" max="7" width="14.140625" style="446" bestFit="1" customWidth="1"/>
    <col min="8" max="8" width="13" style="1" bestFit="1" customWidth="1"/>
    <col min="9" max="10" width="9.140625" style="2"/>
    <col min="11" max="11" width="9.5703125" style="1" bestFit="1" customWidth="1"/>
    <col min="12" max="16384" width="9.140625" style="1"/>
  </cols>
  <sheetData>
    <row r="1" spans="1:8" s="3" customFormat="1" ht="17.25" thickBot="1">
      <c r="A1" s="488"/>
      <c r="B1" s="44"/>
      <c r="C1" s="45"/>
      <c r="D1" s="46"/>
      <c r="E1" s="47"/>
      <c r="F1" s="47"/>
      <c r="G1" s="48"/>
    </row>
    <row r="2" spans="1:8" s="3" customFormat="1" ht="39" customHeight="1" thickBot="1">
      <c r="A2" s="488"/>
      <c r="B2" s="512" t="s">
        <v>677</v>
      </c>
      <c r="C2" s="513"/>
      <c r="D2" s="513"/>
      <c r="E2" s="513"/>
      <c r="F2" s="513"/>
      <c r="G2" s="514"/>
    </row>
    <row r="3" spans="1:8" ht="28.5" customHeight="1" thickBot="1">
      <c r="A3" s="488"/>
      <c r="B3" s="10" t="s">
        <v>58</v>
      </c>
      <c r="C3" s="11" t="s">
        <v>59</v>
      </c>
      <c r="D3" s="11" t="s">
        <v>44</v>
      </c>
      <c r="E3" s="11" t="s">
        <v>60</v>
      </c>
      <c r="F3" s="433" t="s">
        <v>286</v>
      </c>
      <c r="G3" s="429" t="s">
        <v>61</v>
      </c>
      <c r="H3" s="9"/>
    </row>
    <row r="4" spans="1:8" ht="9" customHeight="1" thickBot="1">
      <c r="A4" s="488"/>
      <c r="B4" s="515"/>
      <c r="C4" s="516"/>
      <c r="D4" s="516"/>
      <c r="E4" s="516"/>
      <c r="F4" s="516"/>
      <c r="G4" s="517"/>
    </row>
    <row r="5" spans="1:8" ht="17.25" thickBot="1">
      <c r="A5" s="488"/>
      <c r="B5" s="12">
        <v>1</v>
      </c>
      <c r="C5" s="518" t="s">
        <v>54</v>
      </c>
      <c r="D5" s="503"/>
      <c r="E5" s="503"/>
      <c r="F5" s="503"/>
      <c r="G5" s="504"/>
      <c r="H5" s="9"/>
    </row>
    <row r="6" spans="1:8" ht="66.75" customHeight="1">
      <c r="A6" s="488"/>
      <c r="B6" s="13" t="s">
        <v>45</v>
      </c>
      <c r="C6" s="14" t="s">
        <v>55</v>
      </c>
      <c r="D6" s="14" t="s">
        <v>10</v>
      </c>
      <c r="E6" s="14">
        <v>1</v>
      </c>
      <c r="F6" s="427"/>
      <c r="G6" s="436">
        <f>E6*F6</f>
        <v>0</v>
      </c>
      <c r="H6" s="9"/>
    </row>
    <row r="7" spans="1:8" ht="16.5">
      <c r="A7" s="488"/>
      <c r="B7" s="15"/>
      <c r="C7" s="4"/>
      <c r="D7" s="4"/>
      <c r="E7" s="4"/>
      <c r="F7" s="434"/>
      <c r="G7" s="437"/>
      <c r="H7" s="9"/>
    </row>
    <row r="8" spans="1:8" ht="67.5" customHeight="1">
      <c r="A8" s="488"/>
      <c r="B8" s="15" t="s">
        <v>46</v>
      </c>
      <c r="C8" s="4" t="s">
        <v>223</v>
      </c>
      <c r="D8" s="4" t="s">
        <v>10</v>
      </c>
      <c r="E8" s="4">
        <v>1</v>
      </c>
      <c r="F8" s="434"/>
      <c r="G8" s="437">
        <f>E8*F8</f>
        <v>0</v>
      </c>
      <c r="H8" s="9"/>
    </row>
    <row r="9" spans="1:8" ht="16.5">
      <c r="A9" s="488"/>
      <c r="B9" s="15"/>
      <c r="C9" s="4"/>
      <c r="D9" s="4"/>
      <c r="E9" s="4"/>
      <c r="F9" s="434"/>
      <c r="G9" s="437"/>
      <c r="H9" s="9"/>
    </row>
    <row r="10" spans="1:8" ht="51" customHeight="1">
      <c r="A10" s="488"/>
      <c r="B10" s="15" t="s">
        <v>47</v>
      </c>
      <c r="C10" s="4" t="s">
        <v>62</v>
      </c>
      <c r="D10" s="4" t="s">
        <v>10</v>
      </c>
      <c r="E10" s="4">
        <v>1</v>
      </c>
      <c r="F10" s="434"/>
      <c r="G10" s="437">
        <f t="shared" ref="G10:G22" si="0">E10*F10</f>
        <v>0</v>
      </c>
      <c r="H10" s="9"/>
    </row>
    <row r="11" spans="1:8" ht="16.5">
      <c r="A11" s="488"/>
      <c r="B11" s="15"/>
      <c r="C11" s="4"/>
      <c r="D11" s="4"/>
      <c r="E11" s="4"/>
      <c r="F11" s="434"/>
      <c r="G11" s="437"/>
      <c r="H11" s="9"/>
    </row>
    <row r="12" spans="1:8" ht="49.5" customHeight="1">
      <c r="A12" s="488"/>
      <c r="B12" s="15" t="s">
        <v>48</v>
      </c>
      <c r="C12" s="4" t="s">
        <v>63</v>
      </c>
      <c r="D12" s="4" t="s">
        <v>10</v>
      </c>
      <c r="E12" s="4">
        <v>1</v>
      </c>
      <c r="F12" s="434"/>
      <c r="G12" s="437">
        <f t="shared" si="0"/>
        <v>0</v>
      </c>
      <c r="H12" s="9"/>
    </row>
    <row r="13" spans="1:8" ht="16.5">
      <c r="A13" s="488"/>
      <c r="B13" s="15"/>
      <c r="C13" s="4"/>
      <c r="D13" s="4"/>
      <c r="E13" s="4"/>
      <c r="F13" s="434"/>
      <c r="G13" s="437"/>
      <c r="H13" s="9"/>
    </row>
    <row r="14" spans="1:8" ht="37.5" customHeight="1">
      <c r="A14" s="488"/>
      <c r="B14" s="15" t="s">
        <v>49</v>
      </c>
      <c r="C14" s="4" t="s">
        <v>64</v>
      </c>
      <c r="D14" s="4" t="s">
        <v>10</v>
      </c>
      <c r="E14" s="4">
        <v>2</v>
      </c>
      <c r="F14" s="434"/>
      <c r="G14" s="437">
        <f t="shared" si="0"/>
        <v>0</v>
      </c>
      <c r="H14" s="9"/>
    </row>
    <row r="15" spans="1:8" ht="16.5">
      <c r="A15" s="488"/>
      <c r="B15" s="15"/>
      <c r="C15" s="4"/>
      <c r="D15" s="4"/>
      <c r="E15" s="4"/>
      <c r="F15" s="434"/>
      <c r="G15" s="437"/>
      <c r="H15" s="9"/>
    </row>
    <row r="16" spans="1:8" ht="33.75" customHeight="1">
      <c r="A16" s="488"/>
      <c r="B16" s="15" t="s">
        <v>50</v>
      </c>
      <c r="C16" s="4" t="s">
        <v>65</v>
      </c>
      <c r="D16" s="4" t="s">
        <v>10</v>
      </c>
      <c r="E16" s="4">
        <v>1</v>
      </c>
      <c r="F16" s="434"/>
      <c r="G16" s="437">
        <f t="shared" si="0"/>
        <v>0</v>
      </c>
      <c r="H16" s="9"/>
    </row>
    <row r="17" spans="1:8" ht="16.5">
      <c r="A17" s="488"/>
      <c r="B17" s="15"/>
      <c r="C17" s="4"/>
      <c r="D17" s="4"/>
      <c r="E17" s="4"/>
      <c r="F17" s="434"/>
      <c r="G17" s="437"/>
      <c r="H17" s="9"/>
    </row>
    <row r="18" spans="1:8" ht="33">
      <c r="A18" s="488"/>
      <c r="B18" s="15" t="s">
        <v>51</v>
      </c>
      <c r="C18" s="4" t="s">
        <v>224</v>
      </c>
      <c r="D18" s="4" t="s">
        <v>10</v>
      </c>
      <c r="E18" s="4">
        <v>2</v>
      </c>
      <c r="F18" s="434"/>
      <c r="G18" s="437">
        <f t="shared" si="0"/>
        <v>0</v>
      </c>
      <c r="H18" s="9"/>
    </row>
    <row r="19" spans="1:8" ht="16.5">
      <c r="A19" s="488"/>
      <c r="B19" s="15"/>
      <c r="C19" s="4"/>
      <c r="D19" s="4"/>
      <c r="E19" s="4"/>
      <c r="F19" s="434"/>
      <c r="G19" s="437"/>
      <c r="H19" s="9"/>
    </row>
    <row r="20" spans="1:8" ht="35.25" customHeight="1">
      <c r="A20" s="488"/>
      <c r="B20" s="15" t="s">
        <v>52</v>
      </c>
      <c r="C20" s="4" t="s">
        <v>235</v>
      </c>
      <c r="D20" s="4" t="s">
        <v>10</v>
      </c>
      <c r="E20" s="4">
        <v>3</v>
      </c>
      <c r="F20" s="434"/>
      <c r="G20" s="437">
        <f t="shared" si="0"/>
        <v>0</v>
      </c>
      <c r="H20" s="9"/>
    </row>
    <row r="21" spans="1:8" ht="16.5">
      <c r="A21" s="488"/>
      <c r="B21" s="15"/>
      <c r="C21" s="4"/>
      <c r="D21" s="4"/>
      <c r="E21" s="4"/>
      <c r="F21" s="434"/>
      <c r="G21" s="437"/>
      <c r="H21" s="9"/>
    </row>
    <row r="22" spans="1:8" ht="33.75" thickBot="1">
      <c r="A22" s="488"/>
      <c r="B22" s="16" t="s">
        <v>53</v>
      </c>
      <c r="C22" s="17" t="s">
        <v>144</v>
      </c>
      <c r="D22" s="17" t="s">
        <v>10</v>
      </c>
      <c r="E22" s="17">
        <v>1</v>
      </c>
      <c r="F22" s="432"/>
      <c r="G22" s="426">
        <f t="shared" si="0"/>
        <v>0</v>
      </c>
      <c r="H22" s="9"/>
    </row>
    <row r="23" spans="1:8" ht="16.5">
      <c r="A23" s="488"/>
      <c r="B23" s="15"/>
      <c r="C23" s="4"/>
      <c r="D23" s="4"/>
      <c r="E23" s="4"/>
      <c r="F23" s="434"/>
      <c r="G23" s="437"/>
      <c r="H23" s="9"/>
    </row>
    <row r="24" spans="1:8" ht="33">
      <c r="A24" s="488"/>
      <c r="B24" s="15" t="s">
        <v>706</v>
      </c>
      <c r="C24" s="4" t="s">
        <v>709</v>
      </c>
      <c r="D24" s="4" t="s">
        <v>264</v>
      </c>
      <c r="E24" s="4">
        <v>1</v>
      </c>
      <c r="F24" s="434"/>
      <c r="G24" s="437">
        <f t="shared" ref="G24" si="1">E24*F24</f>
        <v>0</v>
      </c>
      <c r="H24" s="9"/>
    </row>
    <row r="25" spans="1:8" ht="16.5">
      <c r="A25" s="488"/>
      <c r="B25" s="15"/>
      <c r="C25" s="4"/>
      <c r="D25" s="4"/>
      <c r="E25" s="4"/>
      <c r="F25" s="434"/>
      <c r="G25" s="437"/>
      <c r="H25" s="9"/>
    </row>
    <row r="26" spans="1:8" ht="66.75" thickBot="1">
      <c r="A26" s="488"/>
      <c r="B26" s="15" t="s">
        <v>708</v>
      </c>
      <c r="C26" s="4" t="s">
        <v>710</v>
      </c>
      <c r="D26" s="4" t="s">
        <v>264</v>
      </c>
      <c r="E26" s="4">
        <v>1</v>
      </c>
      <c r="F26" s="434"/>
      <c r="G26" s="437">
        <f t="shared" ref="G26" si="2">E26*F26</f>
        <v>0</v>
      </c>
      <c r="H26" s="9"/>
    </row>
    <row r="27" spans="1:8" ht="19.5" customHeight="1" thickBot="1">
      <c r="A27" s="488"/>
      <c r="B27" s="489" t="s">
        <v>130</v>
      </c>
      <c r="C27" s="490"/>
      <c r="D27" s="490"/>
      <c r="E27" s="490"/>
      <c r="F27" s="491"/>
      <c r="G27" s="424">
        <f>SUM(G6:G26)</f>
        <v>0</v>
      </c>
      <c r="H27" s="9"/>
    </row>
    <row r="28" spans="1:8" ht="17.25" thickBot="1">
      <c r="A28" s="488"/>
      <c r="B28" s="18"/>
      <c r="C28" s="18"/>
      <c r="D28" s="18"/>
      <c r="E28" s="18"/>
      <c r="F28" s="438"/>
      <c r="G28" s="438"/>
    </row>
    <row r="29" spans="1:8" ht="17.25" thickBot="1">
      <c r="A29" s="488"/>
      <c r="B29" s="19">
        <v>2</v>
      </c>
      <c r="C29" s="492" t="s">
        <v>56</v>
      </c>
      <c r="D29" s="492"/>
      <c r="E29" s="492"/>
      <c r="F29" s="492"/>
      <c r="G29" s="493"/>
      <c r="H29" s="9"/>
    </row>
    <row r="30" spans="1:8" ht="66">
      <c r="A30" s="488"/>
      <c r="B30" s="20" t="s">
        <v>57</v>
      </c>
      <c r="C30" s="21" t="s">
        <v>107</v>
      </c>
      <c r="D30" s="21" t="s">
        <v>25</v>
      </c>
      <c r="E30" s="21"/>
      <c r="F30" s="428"/>
      <c r="G30" s="431"/>
      <c r="H30" s="9"/>
    </row>
    <row r="31" spans="1:8" ht="16.5">
      <c r="A31" s="488"/>
      <c r="B31" s="22"/>
      <c r="C31" s="23" t="s">
        <v>102</v>
      </c>
      <c r="D31" s="23"/>
      <c r="E31" s="23"/>
      <c r="F31" s="435"/>
      <c r="G31" s="425"/>
      <c r="H31" s="9"/>
    </row>
    <row r="32" spans="1:8" ht="16.5">
      <c r="A32" s="488"/>
      <c r="B32" s="22"/>
      <c r="C32" s="23" t="s">
        <v>100</v>
      </c>
      <c r="D32" s="23"/>
      <c r="E32" s="23">
        <v>320</v>
      </c>
      <c r="F32" s="435"/>
      <c r="G32" s="425">
        <f>E32*F32</f>
        <v>0</v>
      </c>
      <c r="H32" s="9"/>
    </row>
    <row r="33" spans="1:8" ht="16.5">
      <c r="A33" s="488"/>
      <c r="B33" s="22"/>
      <c r="C33" s="23"/>
      <c r="D33" s="23"/>
      <c r="E33" s="23"/>
      <c r="F33" s="435"/>
      <c r="G33" s="425"/>
      <c r="H33" s="9"/>
    </row>
    <row r="34" spans="1:8" ht="33">
      <c r="A34" s="488"/>
      <c r="B34" s="22" t="s">
        <v>67</v>
      </c>
      <c r="C34" s="23" t="s">
        <v>101</v>
      </c>
      <c r="D34" s="23" t="s">
        <v>25</v>
      </c>
      <c r="E34" s="23"/>
      <c r="F34" s="435"/>
      <c r="G34" s="425"/>
      <c r="H34" s="9"/>
    </row>
    <row r="35" spans="1:8" ht="16.5">
      <c r="A35" s="488"/>
      <c r="B35" s="22"/>
      <c r="C35" s="23" t="s">
        <v>103</v>
      </c>
      <c r="D35" s="23"/>
      <c r="E35" s="23"/>
      <c r="F35" s="435"/>
      <c r="G35" s="425"/>
      <c r="H35" s="9"/>
    </row>
    <row r="36" spans="1:8" ht="16.5">
      <c r="A36" s="488"/>
      <c r="B36" s="22"/>
      <c r="C36" s="23"/>
      <c r="D36" s="23"/>
      <c r="E36" s="23">
        <v>408</v>
      </c>
      <c r="F36" s="435"/>
      <c r="G36" s="425">
        <f>E36*F36</f>
        <v>0</v>
      </c>
      <c r="H36" s="9"/>
    </row>
    <row r="37" spans="1:8" ht="16.5">
      <c r="A37" s="488"/>
      <c r="B37" s="22"/>
      <c r="C37" s="23"/>
      <c r="D37" s="23"/>
      <c r="E37" s="23"/>
      <c r="F37" s="435"/>
      <c r="G37" s="425"/>
      <c r="H37" s="9"/>
    </row>
    <row r="38" spans="1:8" ht="130.5" customHeight="1">
      <c r="A38" s="488"/>
      <c r="B38" s="22" t="s">
        <v>68</v>
      </c>
      <c r="C38" s="23" t="s">
        <v>244</v>
      </c>
      <c r="D38" s="23" t="s">
        <v>104</v>
      </c>
      <c r="E38" s="23"/>
      <c r="F38" s="435"/>
      <c r="G38" s="425"/>
      <c r="H38" s="9"/>
    </row>
    <row r="39" spans="1:8" ht="16.5">
      <c r="A39" s="488"/>
      <c r="B39" s="22"/>
      <c r="C39" s="23" t="s">
        <v>11</v>
      </c>
      <c r="D39" s="23"/>
      <c r="E39" s="23"/>
      <c r="F39" s="435"/>
      <c r="G39" s="425"/>
      <c r="H39" s="9"/>
    </row>
    <row r="40" spans="1:8" ht="16.5">
      <c r="A40" s="488"/>
      <c r="B40" s="22"/>
      <c r="C40" s="23" t="s">
        <v>150</v>
      </c>
      <c r="D40" s="23"/>
      <c r="E40" s="23">
        <f>E36*0.9</f>
        <v>367.2</v>
      </c>
      <c r="F40" s="435"/>
      <c r="G40" s="425">
        <f>E40*F40</f>
        <v>0</v>
      </c>
      <c r="H40" s="9"/>
    </row>
    <row r="41" spans="1:8" ht="16.5">
      <c r="A41" s="488"/>
      <c r="B41" s="22"/>
      <c r="C41" s="23"/>
      <c r="D41" s="23"/>
      <c r="E41" s="23"/>
      <c r="F41" s="435"/>
      <c r="G41" s="425"/>
      <c r="H41" s="9"/>
    </row>
    <row r="42" spans="1:8" ht="39" customHeight="1">
      <c r="A42" s="488"/>
      <c r="B42" s="22" t="s">
        <v>69</v>
      </c>
      <c r="C42" s="23" t="s">
        <v>110</v>
      </c>
      <c r="D42" s="23"/>
      <c r="E42" s="23"/>
      <c r="F42" s="435"/>
      <c r="G42" s="425"/>
      <c r="H42" s="9"/>
    </row>
    <row r="43" spans="1:8" ht="16.5">
      <c r="A43" s="488"/>
      <c r="B43" s="22"/>
      <c r="C43" s="23" t="s">
        <v>108</v>
      </c>
      <c r="D43" s="23" t="s">
        <v>104</v>
      </c>
      <c r="E43" s="23">
        <v>82</v>
      </c>
      <c r="F43" s="435"/>
      <c r="G43" s="425">
        <f>E43*F43</f>
        <v>0</v>
      </c>
      <c r="H43" s="9"/>
    </row>
    <row r="44" spans="1:8" ht="16.5">
      <c r="A44" s="488"/>
      <c r="B44" s="22"/>
      <c r="C44" s="23" t="s">
        <v>109</v>
      </c>
      <c r="D44" s="23" t="s">
        <v>104</v>
      </c>
      <c r="E44" s="23">
        <v>305</v>
      </c>
      <c r="F44" s="435"/>
      <c r="G44" s="425">
        <f>E44*F44</f>
        <v>0</v>
      </c>
      <c r="H44" s="9"/>
    </row>
    <row r="45" spans="1:8" ht="16.5">
      <c r="A45" s="488"/>
      <c r="B45" s="22"/>
      <c r="C45" s="23"/>
      <c r="D45" s="23"/>
      <c r="E45" s="23"/>
      <c r="F45" s="435"/>
      <c r="G45" s="425"/>
      <c r="H45" s="9"/>
    </row>
    <row r="46" spans="1:8" ht="66">
      <c r="A46" s="488"/>
      <c r="B46" s="22" t="s">
        <v>70</v>
      </c>
      <c r="C46" s="23" t="s">
        <v>111</v>
      </c>
      <c r="D46" s="23" t="s">
        <v>104</v>
      </c>
      <c r="E46" s="23"/>
      <c r="F46" s="435"/>
      <c r="G46" s="425"/>
      <c r="H46" s="9"/>
    </row>
    <row r="47" spans="1:8" ht="16.5">
      <c r="A47" s="488"/>
      <c r="B47" s="22"/>
      <c r="C47" s="23" t="s">
        <v>145</v>
      </c>
      <c r="D47" s="23"/>
      <c r="E47" s="23">
        <v>63</v>
      </c>
      <c r="F47" s="435"/>
      <c r="G47" s="425">
        <f>E47*F47</f>
        <v>0</v>
      </c>
      <c r="H47" s="9"/>
    </row>
    <row r="48" spans="1:8" ht="16.5">
      <c r="A48" s="488"/>
      <c r="B48" s="22"/>
      <c r="C48" s="23"/>
      <c r="D48" s="23"/>
      <c r="E48" s="23"/>
      <c r="F48" s="435"/>
      <c r="G48" s="425"/>
      <c r="H48" s="9"/>
    </row>
    <row r="49" spans="1:8" ht="99">
      <c r="A49" s="488"/>
      <c r="B49" s="22" t="s">
        <v>71</v>
      </c>
      <c r="C49" s="23" t="s">
        <v>221</v>
      </c>
      <c r="D49" s="23" t="s">
        <v>104</v>
      </c>
      <c r="E49" s="23"/>
      <c r="F49" s="435"/>
      <c r="G49" s="425"/>
      <c r="H49" s="9"/>
    </row>
    <row r="50" spans="1:8" ht="16.5">
      <c r="A50" s="488"/>
      <c r="B50" s="22"/>
      <c r="C50" s="23" t="s">
        <v>146</v>
      </c>
      <c r="D50" s="23"/>
      <c r="E50" s="23"/>
      <c r="F50" s="435"/>
      <c r="G50" s="425"/>
      <c r="H50" s="9"/>
    </row>
    <row r="51" spans="1:8" ht="16.5">
      <c r="A51" s="488"/>
      <c r="B51" s="22"/>
      <c r="C51" s="23" t="s">
        <v>147</v>
      </c>
      <c r="D51" s="23"/>
      <c r="E51" s="23"/>
      <c r="F51" s="435"/>
      <c r="G51" s="425"/>
      <c r="H51" s="9"/>
    </row>
    <row r="52" spans="1:8" ht="16.5">
      <c r="A52" s="488"/>
      <c r="B52" s="22"/>
      <c r="C52" s="23" t="s">
        <v>148</v>
      </c>
      <c r="D52" s="23"/>
      <c r="E52" s="23"/>
      <c r="F52" s="435"/>
      <c r="G52" s="425"/>
      <c r="H52" s="9"/>
    </row>
    <row r="53" spans="1:8" ht="33">
      <c r="A53" s="488"/>
      <c r="B53" s="22"/>
      <c r="C53" s="23" t="s">
        <v>149</v>
      </c>
      <c r="D53" s="23"/>
      <c r="E53" s="23"/>
      <c r="F53" s="435"/>
      <c r="G53" s="425"/>
      <c r="H53" s="9"/>
    </row>
    <row r="54" spans="1:8" ht="33">
      <c r="A54" s="488"/>
      <c r="B54" s="22"/>
      <c r="C54" s="23" t="s">
        <v>151</v>
      </c>
      <c r="D54" s="23"/>
      <c r="E54" s="23"/>
      <c r="F54" s="435"/>
      <c r="G54" s="425"/>
      <c r="H54" s="9"/>
    </row>
    <row r="55" spans="1:8" ht="16.5">
      <c r="A55" s="488"/>
      <c r="B55" s="22"/>
      <c r="C55" s="23" t="s">
        <v>152</v>
      </c>
      <c r="D55" s="23"/>
      <c r="E55" s="23">
        <f>270.48+5.7+4.8+91.25</f>
        <v>372.23</v>
      </c>
      <c r="F55" s="435"/>
      <c r="G55" s="425">
        <f>E55*F55</f>
        <v>0</v>
      </c>
      <c r="H55" s="9"/>
    </row>
    <row r="56" spans="1:8" ht="16.5">
      <c r="A56" s="488"/>
      <c r="B56" s="22"/>
      <c r="C56" s="23"/>
      <c r="D56" s="23"/>
      <c r="E56" s="23"/>
      <c r="F56" s="435"/>
      <c r="G56" s="425"/>
      <c r="H56" s="9"/>
    </row>
    <row r="57" spans="1:8" ht="49.5">
      <c r="A57" s="488"/>
      <c r="B57" s="22" t="s">
        <v>72</v>
      </c>
      <c r="C57" s="23" t="s">
        <v>112</v>
      </c>
      <c r="D57" s="23" t="s">
        <v>104</v>
      </c>
      <c r="E57" s="23"/>
      <c r="F57" s="435"/>
      <c r="G57" s="425"/>
      <c r="H57" s="9"/>
    </row>
    <row r="58" spans="1:8" ht="16.5">
      <c r="A58" s="488"/>
      <c r="B58" s="22"/>
      <c r="C58" s="23" t="s">
        <v>153</v>
      </c>
      <c r="D58" s="23"/>
      <c r="E58" s="23">
        <v>34.409999999999997</v>
      </c>
      <c r="F58" s="435"/>
      <c r="G58" s="425">
        <f>E58*F58</f>
        <v>0</v>
      </c>
      <c r="H58" s="9"/>
    </row>
    <row r="59" spans="1:8" ht="16.5">
      <c r="A59" s="488"/>
      <c r="B59" s="22"/>
      <c r="C59" s="23"/>
      <c r="D59" s="23"/>
      <c r="E59" s="23"/>
      <c r="F59" s="435"/>
      <c r="G59" s="425"/>
      <c r="H59" s="9"/>
    </row>
    <row r="60" spans="1:8" ht="49.5">
      <c r="A60" s="488"/>
      <c r="B60" s="22" t="s">
        <v>73</v>
      </c>
      <c r="C60" s="23" t="s">
        <v>113</v>
      </c>
      <c r="D60" s="23" t="s">
        <v>104</v>
      </c>
      <c r="E60" s="23"/>
      <c r="F60" s="435"/>
      <c r="G60" s="425"/>
      <c r="H60" s="9"/>
    </row>
    <row r="61" spans="1:8" ht="16.5">
      <c r="A61" s="488"/>
      <c r="B61" s="22"/>
      <c r="C61" s="23" t="s">
        <v>154</v>
      </c>
      <c r="D61" s="23"/>
      <c r="E61" s="23">
        <v>17.670000000000002</v>
      </c>
      <c r="F61" s="435"/>
      <c r="G61" s="425">
        <f>E61*F61</f>
        <v>0</v>
      </c>
      <c r="H61" s="9"/>
    </row>
    <row r="62" spans="1:8" ht="16.5">
      <c r="A62" s="488"/>
      <c r="B62" s="22"/>
      <c r="C62" s="23"/>
      <c r="D62" s="23"/>
      <c r="E62" s="23"/>
      <c r="F62" s="435"/>
      <c r="G62" s="425"/>
      <c r="H62" s="9"/>
    </row>
    <row r="63" spans="1:8" ht="66">
      <c r="A63" s="488"/>
      <c r="B63" s="22" t="s">
        <v>74</v>
      </c>
      <c r="C63" s="23" t="s">
        <v>114</v>
      </c>
      <c r="D63" s="23" t="s">
        <v>25</v>
      </c>
      <c r="E63" s="23"/>
      <c r="F63" s="435"/>
      <c r="G63" s="425"/>
      <c r="H63" s="9"/>
    </row>
    <row r="64" spans="1:8" ht="16.5">
      <c r="A64" s="488"/>
      <c r="B64" s="22"/>
      <c r="C64" s="23" t="s">
        <v>155</v>
      </c>
      <c r="D64" s="23"/>
      <c r="E64" s="23">
        <v>325.5</v>
      </c>
      <c r="F64" s="435"/>
      <c r="G64" s="425">
        <f>E64*F64</f>
        <v>0</v>
      </c>
      <c r="H64" s="9"/>
    </row>
    <row r="65" spans="1:8" ht="16.5">
      <c r="A65" s="488"/>
      <c r="B65" s="22"/>
      <c r="C65" s="23"/>
      <c r="D65" s="23"/>
      <c r="E65" s="23"/>
      <c r="F65" s="435"/>
      <c r="G65" s="425"/>
      <c r="H65" s="9"/>
    </row>
    <row r="66" spans="1:8" ht="33">
      <c r="A66" s="488"/>
      <c r="B66" s="22" t="s">
        <v>75</v>
      </c>
      <c r="C66" s="23" t="s">
        <v>157</v>
      </c>
      <c r="D66" s="23" t="s">
        <v>40</v>
      </c>
      <c r="E66" s="23"/>
      <c r="F66" s="435"/>
      <c r="G66" s="425"/>
      <c r="H66" s="9"/>
    </row>
    <row r="67" spans="1:8" ht="16.5">
      <c r="A67" s="488"/>
      <c r="B67" s="22"/>
      <c r="C67" s="23" t="s">
        <v>156</v>
      </c>
      <c r="D67" s="23"/>
      <c r="E67" s="23">
        <v>60.45</v>
      </c>
      <c r="F67" s="435"/>
      <c r="G67" s="425">
        <f>E67*F67</f>
        <v>0</v>
      </c>
      <c r="H67" s="9"/>
    </row>
    <row r="68" spans="1:8" ht="17.25" thickBot="1">
      <c r="A68" s="488"/>
      <c r="B68" s="22"/>
      <c r="C68" s="23"/>
      <c r="D68" s="23"/>
      <c r="E68" s="23"/>
      <c r="F68" s="435"/>
      <c r="G68" s="425"/>
      <c r="H68" s="9"/>
    </row>
    <row r="69" spans="1:8" ht="17.25" thickBot="1">
      <c r="A69" s="488"/>
      <c r="B69" s="494" t="s">
        <v>259</v>
      </c>
      <c r="C69" s="495"/>
      <c r="D69" s="495"/>
      <c r="E69" s="495"/>
      <c r="F69" s="496"/>
      <c r="G69" s="439">
        <f>SUM(G30:G68)</f>
        <v>0</v>
      </c>
      <c r="H69" s="9"/>
    </row>
    <row r="70" spans="1:8" ht="12" customHeight="1" thickBot="1">
      <c r="A70" s="488"/>
      <c r="B70" s="497"/>
      <c r="C70" s="498"/>
      <c r="D70" s="498"/>
      <c r="E70" s="498"/>
      <c r="F70" s="498"/>
      <c r="G70" s="499"/>
    </row>
    <row r="71" spans="1:8" ht="17.25" thickBot="1">
      <c r="A71" s="488"/>
      <c r="B71" s="19" t="s">
        <v>26</v>
      </c>
      <c r="C71" s="492" t="s">
        <v>13</v>
      </c>
      <c r="D71" s="492"/>
      <c r="E71" s="492"/>
      <c r="F71" s="492"/>
      <c r="G71" s="493"/>
      <c r="H71" s="9"/>
    </row>
    <row r="72" spans="1:8" ht="16.5">
      <c r="A72" s="488"/>
      <c r="B72" s="13"/>
      <c r="C72" s="24" t="s">
        <v>99</v>
      </c>
      <c r="D72" s="14"/>
      <c r="E72" s="14"/>
      <c r="F72" s="427"/>
      <c r="G72" s="436"/>
      <c r="H72" s="9"/>
    </row>
    <row r="73" spans="1:8" ht="123" customHeight="1">
      <c r="A73" s="488"/>
      <c r="B73" s="15"/>
      <c r="C73" s="5" t="s">
        <v>76</v>
      </c>
      <c r="D73" s="4"/>
      <c r="E73" s="4"/>
      <c r="F73" s="434"/>
      <c r="G73" s="437"/>
      <c r="H73" s="9"/>
    </row>
    <row r="74" spans="1:8" ht="132.75" customHeight="1">
      <c r="A74" s="488"/>
      <c r="B74" s="15"/>
      <c r="C74" s="5" t="s">
        <v>30</v>
      </c>
      <c r="D74" s="4"/>
      <c r="E74" s="4"/>
      <c r="F74" s="434"/>
      <c r="G74" s="437"/>
      <c r="H74" s="9"/>
    </row>
    <row r="75" spans="1:8" ht="33">
      <c r="A75" s="488"/>
      <c r="B75" s="15"/>
      <c r="C75" s="5" t="s">
        <v>31</v>
      </c>
      <c r="D75" s="4"/>
      <c r="E75" s="4"/>
      <c r="F75" s="434"/>
      <c r="G75" s="437"/>
      <c r="H75" s="9"/>
    </row>
    <row r="76" spans="1:8" ht="49.5">
      <c r="A76" s="488"/>
      <c r="B76" s="15"/>
      <c r="C76" s="5" t="s">
        <v>32</v>
      </c>
      <c r="D76" s="4"/>
      <c r="E76" s="4"/>
      <c r="F76" s="434"/>
      <c r="G76" s="437"/>
      <c r="H76" s="9"/>
    </row>
    <row r="77" spans="1:8" ht="99">
      <c r="A77" s="488"/>
      <c r="B77" s="15"/>
      <c r="C77" s="5" t="s">
        <v>33</v>
      </c>
      <c r="D77" s="4"/>
      <c r="E77" s="4"/>
      <c r="F77" s="434"/>
      <c r="G77" s="437"/>
      <c r="H77" s="9"/>
    </row>
    <row r="78" spans="1:8" ht="66">
      <c r="A78" s="488"/>
      <c r="B78" s="15"/>
      <c r="C78" s="5" t="s">
        <v>34</v>
      </c>
      <c r="D78" s="4"/>
      <c r="E78" s="4"/>
      <c r="F78" s="434"/>
      <c r="G78" s="437"/>
      <c r="H78" s="9"/>
    </row>
    <row r="79" spans="1:8" ht="33">
      <c r="A79" s="488"/>
      <c r="B79" s="15"/>
      <c r="C79" s="5" t="s">
        <v>35</v>
      </c>
      <c r="D79" s="4"/>
      <c r="E79" s="4"/>
      <c r="F79" s="434"/>
      <c r="G79" s="437"/>
      <c r="H79" s="9"/>
    </row>
    <row r="80" spans="1:8" ht="33">
      <c r="A80" s="488"/>
      <c r="B80" s="15"/>
      <c r="C80" s="5" t="s">
        <v>36</v>
      </c>
      <c r="D80" s="4"/>
      <c r="E80" s="4"/>
      <c r="F80" s="434"/>
      <c r="G80" s="437"/>
      <c r="H80" s="9"/>
    </row>
    <row r="81" spans="1:8" ht="16.5">
      <c r="A81" s="488"/>
      <c r="B81" s="15"/>
      <c r="C81" s="4"/>
      <c r="D81" s="4"/>
      <c r="E81" s="4"/>
      <c r="F81" s="434"/>
      <c r="G81" s="437"/>
      <c r="H81" s="9"/>
    </row>
    <row r="82" spans="1:8" ht="66">
      <c r="A82" s="488"/>
      <c r="B82" s="15" t="s">
        <v>77</v>
      </c>
      <c r="C82" s="4" t="s">
        <v>229</v>
      </c>
      <c r="D82" s="4" t="s">
        <v>104</v>
      </c>
      <c r="E82" s="4">
        <v>48.7</v>
      </c>
      <c r="F82" s="434"/>
      <c r="G82" s="437">
        <f>E82*F82</f>
        <v>0</v>
      </c>
      <c r="H82" s="9"/>
    </row>
    <row r="83" spans="1:8" ht="33">
      <c r="A83" s="488"/>
      <c r="B83" s="15" t="s">
        <v>226</v>
      </c>
      <c r="C83" s="4" t="s">
        <v>230</v>
      </c>
      <c r="D83" s="4" t="s">
        <v>104</v>
      </c>
      <c r="E83" s="4">
        <v>13.9</v>
      </c>
      <c r="F83" s="434"/>
      <c r="G83" s="437">
        <f>E83*F83</f>
        <v>0</v>
      </c>
      <c r="H83" s="9"/>
    </row>
    <row r="84" spans="1:8" ht="16.5">
      <c r="A84" s="488"/>
      <c r="B84" s="15"/>
      <c r="C84" s="4"/>
      <c r="D84" s="4"/>
      <c r="E84" s="4"/>
      <c r="F84" s="434"/>
      <c r="G84" s="437"/>
      <c r="H84" s="9"/>
    </row>
    <row r="85" spans="1:8" ht="82.5">
      <c r="A85" s="488"/>
      <c r="B85" s="15" t="s">
        <v>78</v>
      </c>
      <c r="C85" s="4" t="s">
        <v>237</v>
      </c>
      <c r="D85" s="4" t="s">
        <v>104</v>
      </c>
      <c r="E85" s="4"/>
      <c r="F85" s="434"/>
      <c r="G85" s="437"/>
      <c r="H85" s="9"/>
    </row>
    <row r="86" spans="1:8" ht="36.75" customHeight="1">
      <c r="A86" s="488"/>
      <c r="B86" s="15"/>
      <c r="C86" s="4" t="s">
        <v>158</v>
      </c>
      <c r="D86" s="4"/>
      <c r="E86" s="4">
        <v>17.11</v>
      </c>
      <c r="F86" s="434"/>
      <c r="G86" s="437">
        <f>E86*F86</f>
        <v>0</v>
      </c>
      <c r="H86" s="9"/>
    </row>
    <row r="87" spans="1:8" ht="16.5">
      <c r="A87" s="488"/>
      <c r="B87" s="15"/>
      <c r="C87" s="4"/>
      <c r="D87" s="4"/>
      <c r="E87" s="4"/>
      <c r="F87" s="434"/>
      <c r="G87" s="437"/>
      <c r="H87" s="9"/>
    </row>
    <row r="88" spans="1:8" ht="52.5" customHeight="1">
      <c r="A88" s="488"/>
      <c r="B88" s="15" t="s">
        <v>117</v>
      </c>
      <c r="C88" s="4" t="s">
        <v>160</v>
      </c>
      <c r="D88" s="4" t="s">
        <v>25</v>
      </c>
      <c r="E88" s="4"/>
      <c r="F88" s="434"/>
      <c r="G88" s="437"/>
      <c r="H88" s="9"/>
    </row>
    <row r="89" spans="1:8" ht="16.5">
      <c r="A89" s="488"/>
      <c r="B89" s="15"/>
      <c r="C89" s="4" t="s">
        <v>159</v>
      </c>
      <c r="D89" s="4"/>
      <c r="E89" s="4">
        <v>319.60000000000002</v>
      </c>
      <c r="F89" s="434"/>
      <c r="G89" s="437">
        <f>E89*F89</f>
        <v>0</v>
      </c>
      <c r="H89" s="9"/>
    </row>
    <row r="90" spans="1:8" ht="16.5">
      <c r="A90" s="488"/>
      <c r="B90" s="15"/>
      <c r="C90" s="4"/>
      <c r="D90" s="4"/>
      <c r="E90" s="4"/>
      <c r="F90" s="434"/>
      <c r="G90" s="437"/>
      <c r="H90" s="9"/>
    </row>
    <row r="91" spans="1:8" ht="105" customHeight="1">
      <c r="A91" s="488"/>
      <c r="B91" s="15" t="s">
        <v>79</v>
      </c>
      <c r="C91" s="4" t="s">
        <v>236</v>
      </c>
      <c r="D91" s="4" t="s">
        <v>104</v>
      </c>
      <c r="E91" s="4"/>
      <c r="F91" s="434"/>
      <c r="G91" s="437"/>
      <c r="H91" s="9"/>
    </row>
    <row r="92" spans="1:8" ht="16.5">
      <c r="A92" s="488"/>
      <c r="B92" s="15"/>
      <c r="C92" s="4" t="s">
        <v>161</v>
      </c>
      <c r="D92" s="4"/>
      <c r="E92" s="4">
        <v>19.399999999999999</v>
      </c>
      <c r="F92" s="434"/>
      <c r="G92" s="437">
        <f>E92*F92</f>
        <v>0</v>
      </c>
      <c r="H92" s="9"/>
    </row>
    <row r="93" spans="1:8" ht="16.5">
      <c r="A93" s="488"/>
      <c r="B93" s="15"/>
      <c r="C93" s="4"/>
      <c r="D93" s="4"/>
      <c r="E93" s="4"/>
      <c r="F93" s="434"/>
      <c r="G93" s="437"/>
      <c r="H93" s="9"/>
    </row>
    <row r="94" spans="1:8" ht="103.5" customHeight="1">
      <c r="A94" s="488"/>
      <c r="B94" s="15" t="s">
        <v>80</v>
      </c>
      <c r="C94" s="4" t="s">
        <v>162</v>
      </c>
      <c r="D94" s="4" t="s">
        <v>104</v>
      </c>
      <c r="E94" s="4"/>
      <c r="F94" s="434"/>
      <c r="G94" s="437"/>
      <c r="H94" s="9"/>
    </row>
    <row r="95" spans="1:8" ht="33">
      <c r="A95" s="488"/>
      <c r="B95" s="15"/>
      <c r="C95" s="4" t="s">
        <v>163</v>
      </c>
      <c r="D95" s="4"/>
      <c r="E95" s="4"/>
      <c r="F95" s="434"/>
      <c r="G95" s="437"/>
      <c r="H95" s="9"/>
    </row>
    <row r="96" spans="1:8" ht="33">
      <c r="A96" s="488"/>
      <c r="B96" s="15"/>
      <c r="C96" s="4" t="s">
        <v>164</v>
      </c>
      <c r="D96" s="4"/>
      <c r="E96" s="4">
        <v>11.57</v>
      </c>
      <c r="F96" s="434"/>
      <c r="G96" s="437">
        <f>E96*F96</f>
        <v>0</v>
      </c>
      <c r="H96" s="9"/>
    </row>
    <row r="97" spans="1:8" ht="16.5">
      <c r="A97" s="488"/>
      <c r="B97" s="15"/>
      <c r="C97" s="4"/>
      <c r="D97" s="4"/>
      <c r="E97" s="4"/>
      <c r="F97" s="434"/>
      <c r="G97" s="437"/>
      <c r="H97" s="9"/>
    </row>
    <row r="98" spans="1:8" ht="102" customHeight="1">
      <c r="A98" s="488"/>
      <c r="B98" s="15" t="s">
        <v>81</v>
      </c>
      <c r="C98" s="4" t="s">
        <v>276</v>
      </c>
      <c r="D98" s="4" t="s">
        <v>104</v>
      </c>
      <c r="E98" s="4"/>
      <c r="F98" s="434"/>
      <c r="G98" s="437"/>
      <c r="H98" s="9"/>
    </row>
    <row r="99" spans="1:8" ht="33">
      <c r="A99" s="488"/>
      <c r="B99" s="15"/>
      <c r="C99" s="4" t="s">
        <v>165</v>
      </c>
      <c r="D99" s="4"/>
      <c r="E99" s="4"/>
      <c r="F99" s="434"/>
      <c r="G99" s="437"/>
      <c r="H99" s="9"/>
    </row>
    <row r="100" spans="1:8" ht="66">
      <c r="A100" s="488"/>
      <c r="B100" s="15"/>
      <c r="C100" s="4" t="s">
        <v>245</v>
      </c>
      <c r="D100" s="4"/>
      <c r="E100" s="4">
        <v>12.65</v>
      </c>
      <c r="F100" s="434"/>
      <c r="G100" s="437">
        <f>E100*F100</f>
        <v>0</v>
      </c>
      <c r="H100" s="9"/>
    </row>
    <row r="101" spans="1:8" ht="16.5">
      <c r="A101" s="488"/>
      <c r="B101" s="15"/>
      <c r="C101" s="4"/>
      <c r="D101" s="4"/>
      <c r="E101" s="4"/>
      <c r="F101" s="434"/>
      <c r="G101" s="437"/>
      <c r="H101" s="9"/>
    </row>
    <row r="102" spans="1:8" ht="100.5" customHeight="1">
      <c r="A102" s="488"/>
      <c r="B102" s="15" t="s">
        <v>82</v>
      </c>
      <c r="C102" s="4" t="s">
        <v>167</v>
      </c>
      <c r="D102" s="4" t="s">
        <v>25</v>
      </c>
      <c r="E102" s="4"/>
      <c r="F102" s="434"/>
      <c r="G102" s="437"/>
      <c r="H102" s="9"/>
    </row>
    <row r="103" spans="1:8" ht="16.5">
      <c r="A103" s="488"/>
      <c r="B103" s="15"/>
      <c r="C103" s="4" t="s">
        <v>166</v>
      </c>
      <c r="D103" s="4"/>
      <c r="E103" s="4"/>
      <c r="F103" s="434"/>
      <c r="G103" s="437"/>
      <c r="H103" s="9"/>
    </row>
    <row r="104" spans="1:8" ht="16.5">
      <c r="A104" s="488"/>
      <c r="B104" s="15"/>
      <c r="C104" s="4" t="s">
        <v>219</v>
      </c>
      <c r="D104" s="4"/>
      <c r="E104" s="4">
        <v>428.9</v>
      </c>
      <c r="F104" s="434"/>
      <c r="G104" s="437">
        <f>E104*F104</f>
        <v>0</v>
      </c>
      <c r="H104" s="9"/>
    </row>
    <row r="105" spans="1:8" ht="16.5">
      <c r="A105" s="488"/>
      <c r="B105" s="15"/>
      <c r="C105" s="4"/>
      <c r="D105" s="4"/>
      <c r="E105" s="4"/>
      <c r="F105" s="434"/>
      <c r="G105" s="437"/>
      <c r="H105" s="9"/>
    </row>
    <row r="106" spans="1:8" ht="104.25" customHeight="1">
      <c r="A106" s="488"/>
      <c r="B106" s="15" t="s">
        <v>83</v>
      </c>
      <c r="C106" s="4" t="s">
        <v>279</v>
      </c>
      <c r="D106" s="4"/>
      <c r="E106" s="4"/>
      <c r="F106" s="434"/>
      <c r="G106" s="437"/>
      <c r="H106" s="9"/>
    </row>
    <row r="107" spans="1:8" ht="16.5">
      <c r="A107" s="488"/>
      <c r="B107" s="15"/>
      <c r="C107" s="4" t="s">
        <v>168</v>
      </c>
      <c r="D107" s="4" t="s">
        <v>25</v>
      </c>
      <c r="E107" s="4">
        <v>74.959999999999994</v>
      </c>
      <c r="F107" s="434"/>
      <c r="G107" s="437">
        <f>E107*F107</f>
        <v>0</v>
      </c>
      <c r="H107" s="9"/>
    </row>
    <row r="108" spans="1:8" ht="16.5">
      <c r="A108" s="488"/>
      <c r="B108" s="15"/>
      <c r="C108" s="4"/>
      <c r="D108" s="4"/>
      <c r="E108" s="4"/>
      <c r="F108" s="434"/>
      <c r="G108" s="437"/>
      <c r="H108" s="9"/>
    </row>
    <row r="109" spans="1:8" ht="86.25" customHeight="1">
      <c r="A109" s="488"/>
      <c r="B109" s="15" t="s">
        <v>169</v>
      </c>
      <c r="C109" s="6" t="s">
        <v>243</v>
      </c>
      <c r="D109" s="4"/>
      <c r="E109" s="4"/>
      <c r="F109" s="434"/>
      <c r="G109" s="437"/>
      <c r="H109" s="9"/>
    </row>
    <row r="110" spans="1:8" ht="16.5">
      <c r="A110" s="488"/>
      <c r="B110" s="15"/>
      <c r="C110" s="6"/>
      <c r="D110" s="4" t="s">
        <v>25</v>
      </c>
      <c r="E110" s="4">
        <v>284</v>
      </c>
      <c r="F110" s="434"/>
      <c r="G110" s="437">
        <f>E110*F110</f>
        <v>0</v>
      </c>
      <c r="H110" s="9"/>
    </row>
    <row r="111" spans="1:8" ht="16.5">
      <c r="A111" s="488"/>
      <c r="B111" s="15"/>
      <c r="C111" s="4"/>
      <c r="D111" s="4"/>
      <c r="E111" s="4"/>
      <c r="F111" s="434"/>
      <c r="G111" s="437"/>
      <c r="H111" s="9"/>
    </row>
    <row r="112" spans="1:8" ht="33">
      <c r="A112" s="488"/>
      <c r="B112" s="15" t="s">
        <v>127</v>
      </c>
      <c r="C112" s="4" t="s">
        <v>170</v>
      </c>
      <c r="D112" s="4"/>
      <c r="E112" s="4"/>
      <c r="F112" s="434"/>
      <c r="G112" s="437"/>
      <c r="H112" s="9"/>
    </row>
    <row r="113" spans="1:8" ht="17.25" thickBot="1">
      <c r="A113" s="488"/>
      <c r="B113" s="25"/>
      <c r="C113" s="26"/>
      <c r="D113" s="26" t="s">
        <v>40</v>
      </c>
      <c r="E113" s="26">
        <v>93.7</v>
      </c>
      <c r="F113" s="440"/>
      <c r="G113" s="441">
        <f>E113*F113</f>
        <v>0</v>
      </c>
      <c r="H113" s="9"/>
    </row>
    <row r="114" spans="1:8" ht="17.25" thickBot="1">
      <c r="A114" s="488"/>
      <c r="B114" s="500" t="s">
        <v>258</v>
      </c>
      <c r="C114" s="501"/>
      <c r="D114" s="501"/>
      <c r="E114" s="501"/>
      <c r="F114" s="501"/>
      <c r="G114" s="439">
        <f>SUM(G82:G113)</f>
        <v>0</v>
      </c>
      <c r="H114" s="9"/>
    </row>
    <row r="115" spans="1:8" ht="17.25" thickBot="1">
      <c r="A115" s="488"/>
      <c r="B115" s="18"/>
      <c r="C115" s="18"/>
      <c r="D115" s="18"/>
      <c r="E115" s="18"/>
      <c r="F115" s="438"/>
      <c r="G115" s="438"/>
    </row>
    <row r="116" spans="1:8" ht="17.25" thickBot="1">
      <c r="A116" s="488"/>
      <c r="B116" s="19" t="s">
        <v>22</v>
      </c>
      <c r="C116" s="502" t="s">
        <v>118</v>
      </c>
      <c r="D116" s="503"/>
      <c r="E116" s="503"/>
      <c r="F116" s="503"/>
      <c r="G116" s="504"/>
      <c r="H116" s="9"/>
    </row>
    <row r="117" spans="1:8" ht="49.5">
      <c r="A117" s="488"/>
      <c r="B117" s="13" t="s">
        <v>86</v>
      </c>
      <c r="C117" s="14" t="s">
        <v>106</v>
      </c>
      <c r="D117" s="14" t="s">
        <v>14</v>
      </c>
      <c r="E117" s="27">
        <v>22000</v>
      </c>
      <c r="F117" s="427"/>
      <c r="G117" s="436">
        <f>E117*F117</f>
        <v>0</v>
      </c>
      <c r="H117" s="9"/>
    </row>
    <row r="118" spans="1:8" ht="16.5">
      <c r="A118" s="488"/>
      <c r="B118" s="15"/>
      <c r="C118" s="4"/>
      <c r="D118" s="4"/>
      <c r="E118" s="4"/>
      <c r="F118" s="434"/>
      <c r="G118" s="437"/>
      <c r="H118" s="9"/>
    </row>
    <row r="119" spans="1:8" ht="93" customHeight="1" thickBot="1">
      <c r="A119" s="488"/>
      <c r="B119" s="16" t="s">
        <v>105</v>
      </c>
      <c r="C119" s="17" t="s">
        <v>171</v>
      </c>
      <c r="D119" s="17" t="s">
        <v>14</v>
      </c>
      <c r="E119" s="28">
        <v>2200</v>
      </c>
      <c r="F119" s="432"/>
      <c r="G119" s="426">
        <f>E119*F119</f>
        <v>0</v>
      </c>
      <c r="H119" s="9"/>
    </row>
    <row r="120" spans="1:8" ht="17.25" thickBot="1">
      <c r="A120" s="488"/>
      <c r="B120" s="505" t="s">
        <v>257</v>
      </c>
      <c r="C120" s="506"/>
      <c r="D120" s="506"/>
      <c r="E120" s="506"/>
      <c r="F120" s="507"/>
      <c r="G120" s="439">
        <f>SUM(G117:G119)</f>
        <v>0</v>
      </c>
      <c r="H120" s="9"/>
    </row>
    <row r="121" spans="1:8" ht="17.25" thickBot="1">
      <c r="A121" s="488"/>
      <c r="B121" s="18"/>
      <c r="C121" s="18"/>
      <c r="D121" s="18"/>
      <c r="E121" s="18"/>
      <c r="F121" s="438"/>
      <c r="G121" s="438"/>
    </row>
    <row r="122" spans="1:8" ht="17.25" thickBot="1">
      <c r="A122" s="488"/>
      <c r="B122" s="19" t="s">
        <v>23</v>
      </c>
      <c r="C122" s="492" t="s">
        <v>84</v>
      </c>
      <c r="D122" s="492"/>
      <c r="E122" s="492"/>
      <c r="F122" s="492"/>
      <c r="G122" s="493"/>
      <c r="H122" s="9"/>
    </row>
    <row r="123" spans="1:8" ht="16.5">
      <c r="A123" s="488"/>
      <c r="B123" s="13"/>
      <c r="C123" s="14" t="s">
        <v>15</v>
      </c>
      <c r="D123" s="14"/>
      <c r="E123" s="14"/>
      <c r="F123" s="427"/>
      <c r="G123" s="436"/>
      <c r="H123" s="9"/>
    </row>
    <row r="124" spans="1:8" ht="213" customHeight="1">
      <c r="A124" s="488"/>
      <c r="B124" s="15" t="s">
        <v>85</v>
      </c>
      <c r="C124" s="4" t="s">
        <v>270</v>
      </c>
      <c r="D124" s="4" t="s">
        <v>25</v>
      </c>
      <c r="E124" s="4"/>
      <c r="F124" s="434"/>
      <c r="G124" s="437"/>
      <c r="H124" s="9"/>
    </row>
    <row r="125" spans="1:8" ht="33">
      <c r="A125" s="488"/>
      <c r="B125" s="15"/>
      <c r="C125" s="4" t="s">
        <v>172</v>
      </c>
      <c r="D125" s="4"/>
      <c r="E125" s="4">
        <v>466</v>
      </c>
      <c r="F125" s="434"/>
      <c r="G125" s="437">
        <f>E125*F125</f>
        <v>0</v>
      </c>
      <c r="H125" s="9"/>
    </row>
    <row r="126" spans="1:8" ht="16.5">
      <c r="A126" s="488"/>
      <c r="B126" s="15"/>
      <c r="C126" s="4"/>
      <c r="D126" s="4"/>
      <c r="E126" s="4"/>
      <c r="F126" s="434"/>
      <c r="G126" s="437"/>
      <c r="H126" s="9"/>
    </row>
    <row r="127" spans="1:8" ht="117" customHeight="1">
      <c r="A127" s="488"/>
      <c r="B127" s="15" t="s">
        <v>173</v>
      </c>
      <c r="C127" s="4" t="s">
        <v>269</v>
      </c>
      <c r="D127" s="4" t="s">
        <v>25</v>
      </c>
      <c r="E127" s="4">
        <v>23</v>
      </c>
      <c r="F127" s="434"/>
      <c r="G127" s="437">
        <f>E127*F127</f>
        <v>0</v>
      </c>
      <c r="H127" s="9"/>
    </row>
    <row r="128" spans="1:8" ht="99">
      <c r="A128" s="488"/>
      <c r="B128" s="15" t="s">
        <v>227</v>
      </c>
      <c r="C128" s="4" t="s">
        <v>278</v>
      </c>
      <c r="D128" s="4" t="s">
        <v>25</v>
      </c>
      <c r="E128" s="4">
        <v>298</v>
      </c>
      <c r="F128" s="434"/>
      <c r="G128" s="437">
        <f>E128*F128</f>
        <v>0</v>
      </c>
      <c r="H128" s="9"/>
    </row>
    <row r="129" spans="1:8" ht="17.25" thickBot="1">
      <c r="A129" s="488"/>
      <c r="B129" s="25"/>
      <c r="C129" s="26"/>
      <c r="D129" s="26"/>
      <c r="E129" s="26"/>
      <c r="F129" s="440"/>
      <c r="G129" s="441"/>
      <c r="H129" s="9"/>
    </row>
    <row r="130" spans="1:8" ht="17.25" thickBot="1">
      <c r="A130" s="488"/>
      <c r="B130" s="500" t="s">
        <v>119</v>
      </c>
      <c r="C130" s="501"/>
      <c r="D130" s="501"/>
      <c r="E130" s="501"/>
      <c r="F130" s="501"/>
      <c r="G130" s="439">
        <f>SUM(G125:G129)</f>
        <v>0</v>
      </c>
      <c r="H130" s="9"/>
    </row>
    <row r="131" spans="1:8" ht="17.25" thickBot="1">
      <c r="A131" s="488"/>
      <c r="B131" s="29"/>
      <c r="C131" s="18"/>
      <c r="D131" s="18"/>
      <c r="E131" s="18"/>
      <c r="F131" s="438"/>
      <c r="G131" s="442"/>
      <c r="H131" s="9"/>
    </row>
    <row r="132" spans="1:8" ht="17.25" thickBot="1">
      <c r="A132" s="488"/>
      <c r="B132" s="30" t="s">
        <v>24</v>
      </c>
      <c r="C132" s="492" t="s">
        <v>16</v>
      </c>
      <c r="D132" s="492"/>
      <c r="E132" s="492"/>
      <c r="F132" s="492"/>
      <c r="G132" s="493"/>
      <c r="H132" s="9"/>
    </row>
    <row r="133" spans="1:8" ht="66" customHeight="1">
      <c r="A133" s="488"/>
      <c r="B133" s="13" t="s">
        <v>87</v>
      </c>
      <c r="C133" s="31" t="s">
        <v>222</v>
      </c>
      <c r="D133" s="14" t="s">
        <v>25</v>
      </c>
      <c r="E133" s="14"/>
      <c r="F133" s="427"/>
      <c r="G133" s="436"/>
      <c r="H133" s="9"/>
    </row>
    <row r="134" spans="1:8" ht="66">
      <c r="A134" s="488"/>
      <c r="B134" s="15"/>
      <c r="C134" s="4" t="s">
        <v>204</v>
      </c>
      <c r="D134" s="4"/>
      <c r="E134" s="4">
        <v>247.87</v>
      </c>
      <c r="F134" s="434"/>
      <c r="G134" s="437">
        <f>E134*F134</f>
        <v>0</v>
      </c>
      <c r="H134" s="9"/>
    </row>
    <row r="135" spans="1:8" ht="16.5">
      <c r="A135" s="488"/>
      <c r="B135" s="15"/>
      <c r="C135" s="4"/>
      <c r="D135" s="4"/>
      <c r="E135" s="4"/>
      <c r="F135" s="434"/>
      <c r="G135" s="437"/>
      <c r="H135" s="9"/>
    </row>
    <row r="136" spans="1:8" ht="53.25" customHeight="1">
      <c r="A136" s="488"/>
      <c r="B136" s="15" t="s">
        <v>88</v>
      </c>
      <c r="C136" s="4" t="s">
        <v>175</v>
      </c>
      <c r="D136" s="4" t="s">
        <v>25</v>
      </c>
      <c r="E136" s="4"/>
      <c r="F136" s="434"/>
      <c r="G136" s="437"/>
      <c r="H136" s="9"/>
    </row>
    <row r="137" spans="1:8" ht="16.5">
      <c r="A137" s="488"/>
      <c r="B137" s="15"/>
      <c r="C137" s="4" t="s">
        <v>174</v>
      </c>
      <c r="D137" s="4"/>
      <c r="E137" s="4">
        <v>29.76</v>
      </c>
      <c r="F137" s="434"/>
      <c r="G137" s="437">
        <f>E137*F137</f>
        <v>0</v>
      </c>
      <c r="H137" s="9"/>
    </row>
    <row r="138" spans="1:8" ht="16.5">
      <c r="A138" s="488"/>
      <c r="B138" s="15"/>
      <c r="C138" s="4"/>
      <c r="D138" s="4"/>
      <c r="E138" s="4"/>
      <c r="F138" s="434"/>
      <c r="G138" s="437"/>
      <c r="H138" s="9"/>
    </row>
    <row r="139" spans="1:8" ht="51.75" customHeight="1">
      <c r="A139" s="488"/>
      <c r="B139" s="15" t="s">
        <v>89</v>
      </c>
      <c r="C139" s="4" t="s">
        <v>175</v>
      </c>
      <c r="D139" s="4" t="s">
        <v>25</v>
      </c>
      <c r="E139" s="4"/>
      <c r="F139" s="434"/>
      <c r="G139" s="437"/>
      <c r="H139" s="9"/>
    </row>
    <row r="140" spans="1:8" ht="16.5">
      <c r="A140" s="488"/>
      <c r="B140" s="15"/>
      <c r="C140" s="4" t="s">
        <v>176</v>
      </c>
      <c r="D140" s="4"/>
      <c r="E140" s="4">
        <v>7.39</v>
      </c>
      <c r="F140" s="434"/>
      <c r="G140" s="437">
        <f>E140*F140</f>
        <v>0</v>
      </c>
      <c r="H140" s="9"/>
    </row>
    <row r="141" spans="1:8" ht="16.5">
      <c r="A141" s="488"/>
      <c r="B141" s="15"/>
      <c r="C141" s="4"/>
      <c r="D141" s="4"/>
      <c r="E141" s="4"/>
      <c r="F141" s="434"/>
      <c r="G141" s="437"/>
      <c r="H141" s="9"/>
    </row>
    <row r="142" spans="1:8" ht="65.25" customHeight="1">
      <c r="A142" s="488"/>
      <c r="B142" s="15" t="s">
        <v>90</v>
      </c>
      <c r="C142" s="4" t="s">
        <v>280</v>
      </c>
      <c r="D142" s="4" t="s">
        <v>25</v>
      </c>
      <c r="E142" s="4"/>
      <c r="F142" s="434"/>
      <c r="G142" s="437"/>
      <c r="H142" s="9"/>
    </row>
    <row r="143" spans="1:8" ht="129.75" customHeight="1">
      <c r="A143" s="488"/>
      <c r="B143" s="15"/>
      <c r="C143" s="4" t="s">
        <v>252</v>
      </c>
      <c r="D143" s="4"/>
      <c r="E143" s="4">
        <v>267</v>
      </c>
      <c r="F143" s="434"/>
      <c r="G143" s="437">
        <f>E143*F143</f>
        <v>0</v>
      </c>
      <c r="H143" s="9"/>
    </row>
    <row r="144" spans="1:8" ht="234.75" customHeight="1">
      <c r="A144" s="488"/>
      <c r="B144" s="15"/>
      <c r="C144" s="4" t="s">
        <v>251</v>
      </c>
      <c r="D144" s="4" t="s">
        <v>25</v>
      </c>
      <c r="E144" s="4"/>
      <c r="F144" s="434"/>
      <c r="G144" s="437"/>
      <c r="H144" s="9"/>
    </row>
    <row r="145" spans="1:8" ht="16.5">
      <c r="A145" s="488"/>
      <c r="B145" s="15"/>
      <c r="C145" s="4" t="s">
        <v>253</v>
      </c>
      <c r="D145" s="4"/>
      <c r="E145" s="4">
        <v>35</v>
      </c>
      <c r="F145" s="434"/>
      <c r="G145" s="437">
        <f>E145*F145</f>
        <v>0</v>
      </c>
      <c r="H145" s="9"/>
    </row>
    <row r="146" spans="1:8" ht="168" customHeight="1">
      <c r="A146" s="488"/>
      <c r="B146" s="15" t="s">
        <v>90</v>
      </c>
      <c r="C146" s="6" t="s">
        <v>228</v>
      </c>
      <c r="D146" s="4" t="s">
        <v>25</v>
      </c>
      <c r="E146" s="4"/>
      <c r="F146" s="434"/>
      <c r="G146" s="437"/>
      <c r="H146" s="9"/>
    </row>
    <row r="147" spans="1:8" ht="16.5">
      <c r="A147" s="488"/>
      <c r="B147" s="15"/>
      <c r="C147" s="4"/>
      <c r="D147" s="4"/>
      <c r="E147" s="4">
        <v>775</v>
      </c>
      <c r="F147" s="434"/>
      <c r="G147" s="437">
        <f>E147*F147</f>
        <v>0</v>
      </c>
      <c r="H147" s="9"/>
    </row>
    <row r="148" spans="1:8" ht="16.5">
      <c r="A148" s="488"/>
      <c r="B148" s="15"/>
      <c r="C148" s="4"/>
      <c r="D148" s="4"/>
      <c r="E148" s="4"/>
      <c r="F148" s="434"/>
      <c r="G148" s="437"/>
      <c r="H148" s="9"/>
    </row>
    <row r="149" spans="1:8" ht="115.5">
      <c r="A149" s="488"/>
      <c r="B149" s="15" t="s">
        <v>91</v>
      </c>
      <c r="C149" s="4" t="s">
        <v>121</v>
      </c>
      <c r="D149" s="4" t="s">
        <v>25</v>
      </c>
      <c r="E149" s="4"/>
      <c r="F149" s="434"/>
      <c r="G149" s="437"/>
      <c r="H149" s="9"/>
    </row>
    <row r="150" spans="1:8" ht="142.5" customHeight="1">
      <c r="A150" s="488"/>
      <c r="B150" s="15"/>
      <c r="C150" s="4" t="s">
        <v>246</v>
      </c>
      <c r="D150" s="4"/>
      <c r="E150" s="4">
        <v>65.239999999999995</v>
      </c>
      <c r="F150" s="434"/>
      <c r="G150" s="437">
        <f>E150*F150</f>
        <v>0</v>
      </c>
      <c r="H150" s="9"/>
    </row>
    <row r="151" spans="1:8" ht="16.5">
      <c r="A151" s="488"/>
      <c r="B151" s="15"/>
      <c r="C151" s="4"/>
      <c r="D151" s="4"/>
      <c r="E151" s="4"/>
      <c r="F151" s="434"/>
      <c r="G151" s="437"/>
      <c r="H151" s="9"/>
    </row>
    <row r="152" spans="1:8" ht="33">
      <c r="A152" s="488"/>
      <c r="B152" s="15" t="s">
        <v>120</v>
      </c>
      <c r="C152" s="4" t="s">
        <v>202</v>
      </c>
      <c r="D152" s="4" t="s">
        <v>25</v>
      </c>
      <c r="E152" s="4">
        <v>267</v>
      </c>
      <c r="F152" s="434"/>
      <c r="G152" s="437">
        <f>E152*F152</f>
        <v>0</v>
      </c>
      <c r="H152" s="9"/>
    </row>
    <row r="153" spans="1:8" ht="16.5">
      <c r="A153" s="488"/>
      <c r="B153" s="15"/>
      <c r="C153" s="4"/>
      <c r="D153" s="4"/>
      <c r="E153" s="4"/>
      <c r="F153" s="434"/>
      <c r="G153" s="437"/>
      <c r="H153" s="9"/>
    </row>
    <row r="154" spans="1:8" ht="66">
      <c r="A154" s="488"/>
      <c r="B154" s="15" t="s">
        <v>203</v>
      </c>
      <c r="C154" s="4" t="s">
        <v>177</v>
      </c>
      <c r="D154" s="4" t="s">
        <v>25</v>
      </c>
      <c r="E154" s="4"/>
      <c r="F154" s="434"/>
      <c r="G154" s="437"/>
      <c r="H154" s="9"/>
    </row>
    <row r="155" spans="1:8" ht="33.75" thickBot="1">
      <c r="A155" s="488"/>
      <c r="B155" s="16"/>
      <c r="C155" s="17" t="s">
        <v>220</v>
      </c>
      <c r="D155" s="17"/>
      <c r="E155" s="17">
        <v>155.19999999999999</v>
      </c>
      <c r="F155" s="432"/>
      <c r="G155" s="426">
        <f>E155*F155</f>
        <v>0</v>
      </c>
      <c r="H155" s="9"/>
    </row>
    <row r="156" spans="1:8" ht="17.25" thickBot="1">
      <c r="A156" s="488"/>
      <c r="B156" s="505" t="s">
        <v>122</v>
      </c>
      <c r="C156" s="506"/>
      <c r="D156" s="506"/>
      <c r="E156" s="506"/>
      <c r="F156" s="507"/>
      <c r="G156" s="439">
        <f>SUM(G134:G155)</f>
        <v>0</v>
      </c>
      <c r="H156" s="9"/>
    </row>
    <row r="157" spans="1:8" ht="17.25" thickBot="1">
      <c r="A157" s="488"/>
      <c r="B157" s="18"/>
      <c r="C157" s="18"/>
      <c r="D157" s="18"/>
      <c r="E157" s="18"/>
      <c r="F157" s="438"/>
      <c r="G157" s="438"/>
    </row>
    <row r="158" spans="1:8" ht="17.25" thickBot="1">
      <c r="A158" s="488"/>
      <c r="B158" s="30" t="s">
        <v>27</v>
      </c>
      <c r="C158" s="492" t="s">
        <v>17</v>
      </c>
      <c r="D158" s="492"/>
      <c r="E158" s="492"/>
      <c r="F158" s="492"/>
      <c r="G158" s="493"/>
      <c r="H158" s="9"/>
    </row>
    <row r="159" spans="1:8" ht="129.75" customHeight="1">
      <c r="A159" s="488"/>
      <c r="B159" s="13" t="s">
        <v>92</v>
      </c>
      <c r="C159" s="31" t="s">
        <v>178</v>
      </c>
      <c r="D159" s="14" t="s">
        <v>25</v>
      </c>
      <c r="E159" s="14"/>
      <c r="F159" s="427"/>
      <c r="G159" s="436"/>
      <c r="H159" s="9"/>
    </row>
    <row r="160" spans="1:8" ht="16.5">
      <c r="A160" s="488"/>
      <c r="B160" s="15"/>
      <c r="C160" s="4"/>
      <c r="D160" s="4"/>
      <c r="E160" s="4">
        <v>371</v>
      </c>
      <c r="F160" s="434"/>
      <c r="G160" s="437">
        <f>E160*F160</f>
        <v>0</v>
      </c>
      <c r="H160" s="9"/>
    </row>
    <row r="161" spans="1:8" ht="16.5">
      <c r="A161" s="488"/>
      <c r="B161" s="15"/>
      <c r="C161" s="4"/>
      <c r="D161" s="4"/>
      <c r="E161" s="4"/>
      <c r="F161" s="434"/>
      <c r="G161" s="437"/>
      <c r="H161" s="9"/>
    </row>
    <row r="162" spans="1:8" ht="134.25" customHeight="1">
      <c r="A162" s="488"/>
      <c r="B162" s="15" t="s">
        <v>93</v>
      </c>
      <c r="C162" s="8" t="s">
        <v>277</v>
      </c>
      <c r="D162" s="4" t="s">
        <v>25</v>
      </c>
      <c r="E162" s="4"/>
      <c r="F162" s="434"/>
      <c r="G162" s="437"/>
      <c r="H162" s="9"/>
    </row>
    <row r="163" spans="1:8" ht="16.5">
      <c r="A163" s="488"/>
      <c r="B163" s="15"/>
      <c r="C163" s="4"/>
      <c r="D163" s="4"/>
      <c r="E163" s="4">
        <v>426.65</v>
      </c>
      <c r="F163" s="434"/>
      <c r="G163" s="437">
        <f>E163*F163</f>
        <v>0</v>
      </c>
      <c r="H163" s="9"/>
    </row>
    <row r="164" spans="1:8" ht="16.5">
      <c r="A164" s="488"/>
      <c r="B164" s="15"/>
      <c r="C164" s="4"/>
      <c r="D164" s="4"/>
      <c r="E164" s="4"/>
      <c r="F164" s="434"/>
      <c r="G164" s="437"/>
      <c r="H164" s="9"/>
    </row>
    <row r="165" spans="1:8" ht="49.5">
      <c r="A165" s="488"/>
      <c r="B165" s="15" t="s">
        <v>123</v>
      </c>
      <c r="C165" s="4" t="s">
        <v>126</v>
      </c>
      <c r="D165" s="4" t="s">
        <v>25</v>
      </c>
      <c r="E165" s="4">
        <v>371</v>
      </c>
      <c r="F165" s="434"/>
      <c r="G165" s="437">
        <f>E165*F165</f>
        <v>0</v>
      </c>
      <c r="H165" s="9"/>
    </row>
    <row r="166" spans="1:8" ht="16.5">
      <c r="A166" s="488"/>
      <c r="B166" s="15"/>
      <c r="C166" s="4"/>
      <c r="D166" s="4"/>
      <c r="E166" s="4"/>
      <c r="F166" s="434"/>
      <c r="G166" s="437"/>
      <c r="H166" s="9"/>
    </row>
    <row r="167" spans="1:8" ht="67.5" customHeight="1">
      <c r="A167" s="488"/>
      <c r="B167" s="15" t="s">
        <v>125</v>
      </c>
      <c r="C167" s="4" t="s">
        <v>124</v>
      </c>
      <c r="D167" s="4" t="s">
        <v>25</v>
      </c>
      <c r="E167" s="4">
        <v>416.5</v>
      </c>
      <c r="F167" s="434"/>
      <c r="G167" s="437">
        <f>E167*F167</f>
        <v>0</v>
      </c>
      <c r="H167" s="9"/>
    </row>
    <row r="168" spans="1:8" ht="16.5">
      <c r="A168" s="488"/>
      <c r="B168" s="15"/>
      <c r="C168" s="4"/>
      <c r="D168" s="4"/>
      <c r="E168" s="4"/>
      <c r="F168" s="434"/>
      <c r="G168" s="437"/>
      <c r="H168" s="9"/>
    </row>
    <row r="169" spans="1:8" ht="65.25" customHeight="1">
      <c r="A169" s="488"/>
      <c r="B169" s="15" t="s">
        <v>179</v>
      </c>
      <c r="C169" s="4" t="s">
        <v>268</v>
      </c>
      <c r="D169" s="4" t="s">
        <v>25</v>
      </c>
      <c r="E169" s="4">
        <v>172</v>
      </c>
      <c r="F169" s="434"/>
      <c r="G169" s="437">
        <f>E169*F169</f>
        <v>0</v>
      </c>
      <c r="H169" s="9"/>
    </row>
    <row r="170" spans="1:8" ht="17.25" thickBot="1">
      <c r="A170" s="488"/>
      <c r="B170" s="25"/>
      <c r="C170" s="26"/>
      <c r="D170" s="26"/>
      <c r="E170" s="26"/>
      <c r="F170" s="440"/>
      <c r="G170" s="441"/>
      <c r="H170" s="9"/>
    </row>
    <row r="171" spans="1:8" ht="17.25" thickBot="1">
      <c r="A171" s="488"/>
      <c r="B171" s="521" t="s">
        <v>128</v>
      </c>
      <c r="C171" s="522"/>
      <c r="D171" s="522"/>
      <c r="E171" s="522"/>
      <c r="F171" s="522"/>
      <c r="G171" s="443">
        <f>SUM(G160:G170)</f>
        <v>0</v>
      </c>
      <c r="H171" s="9"/>
    </row>
    <row r="172" spans="1:8" ht="17.25" thickBot="1">
      <c r="A172" s="488"/>
      <c r="B172" s="497"/>
      <c r="C172" s="498"/>
      <c r="D172" s="498"/>
      <c r="E172" s="498"/>
      <c r="F172" s="498"/>
      <c r="G172" s="499"/>
    </row>
    <row r="173" spans="1:8" ht="17.25" thickBot="1">
      <c r="A173" s="488"/>
      <c r="B173" s="30" t="s">
        <v>28</v>
      </c>
      <c r="C173" s="492" t="s">
        <v>18</v>
      </c>
      <c r="D173" s="492"/>
      <c r="E173" s="492"/>
      <c r="F173" s="492"/>
      <c r="G173" s="493"/>
      <c r="H173" s="9"/>
    </row>
    <row r="174" spans="1:8" ht="66">
      <c r="A174" s="488"/>
      <c r="B174" s="13" t="s">
        <v>94</v>
      </c>
      <c r="C174" s="14" t="s">
        <v>267</v>
      </c>
      <c r="D174" s="14" t="s">
        <v>25</v>
      </c>
      <c r="E174" s="14">
        <v>426</v>
      </c>
      <c r="F174" s="427"/>
      <c r="G174" s="436">
        <f>E174*F174</f>
        <v>0</v>
      </c>
      <c r="H174" s="9"/>
    </row>
    <row r="175" spans="1:8" ht="16.5">
      <c r="A175" s="488"/>
      <c r="B175" s="15"/>
      <c r="C175" s="4"/>
      <c r="D175" s="4"/>
      <c r="E175" s="4"/>
      <c r="F175" s="434"/>
      <c r="G175" s="437"/>
      <c r="H175" s="9"/>
    </row>
    <row r="176" spans="1:8" ht="93" customHeight="1">
      <c r="A176" s="488"/>
      <c r="B176" s="15" t="s">
        <v>95</v>
      </c>
      <c r="C176" s="4" t="s">
        <v>180</v>
      </c>
      <c r="D176" s="4" t="s">
        <v>40</v>
      </c>
      <c r="E176" s="4">
        <v>93</v>
      </c>
      <c r="F176" s="434"/>
      <c r="G176" s="437">
        <f>E176*F176</f>
        <v>0</v>
      </c>
      <c r="H176" s="9"/>
    </row>
    <row r="177" spans="1:8" ht="16.5">
      <c r="A177" s="488"/>
      <c r="B177" s="15"/>
      <c r="C177" s="4"/>
      <c r="D177" s="4"/>
      <c r="E177" s="4"/>
      <c r="F177" s="434"/>
      <c r="G177" s="437"/>
      <c r="H177" s="9"/>
    </row>
    <row r="178" spans="1:8" ht="99">
      <c r="A178" s="488"/>
      <c r="B178" s="15" t="s">
        <v>96</v>
      </c>
      <c r="C178" s="4" t="s">
        <v>266</v>
      </c>
      <c r="D178" s="4" t="s">
        <v>40</v>
      </c>
      <c r="E178" s="4">
        <v>93</v>
      </c>
      <c r="F178" s="434"/>
      <c r="G178" s="437">
        <f>E178*F178</f>
        <v>0</v>
      </c>
      <c r="H178" s="9"/>
    </row>
    <row r="179" spans="1:8" ht="16.5">
      <c r="A179" s="488"/>
      <c r="B179" s="15"/>
      <c r="C179" s="4"/>
      <c r="D179" s="4"/>
      <c r="E179" s="4"/>
      <c r="F179" s="434"/>
      <c r="G179" s="437"/>
      <c r="H179" s="9"/>
    </row>
    <row r="180" spans="1:8" ht="81" customHeight="1">
      <c r="A180" s="488"/>
      <c r="B180" s="15" t="s">
        <v>136</v>
      </c>
      <c r="C180" s="4" t="s">
        <v>181</v>
      </c>
      <c r="D180" s="4" t="s">
        <v>40</v>
      </c>
      <c r="E180" s="4">
        <v>26</v>
      </c>
      <c r="F180" s="434"/>
      <c r="G180" s="437">
        <f>E180*F180</f>
        <v>0</v>
      </c>
      <c r="H180" s="9"/>
    </row>
    <row r="181" spans="1:8" ht="16.5">
      <c r="A181" s="488"/>
      <c r="B181" s="15"/>
      <c r="C181" s="4"/>
      <c r="D181" s="4"/>
      <c r="E181" s="4"/>
      <c r="F181" s="434"/>
      <c r="G181" s="437"/>
      <c r="H181" s="9"/>
    </row>
    <row r="182" spans="1:8" ht="82.5">
      <c r="A182" s="488"/>
      <c r="B182" s="15" t="s">
        <v>182</v>
      </c>
      <c r="C182" s="4" t="s">
        <v>183</v>
      </c>
      <c r="D182" s="4" t="s">
        <v>40</v>
      </c>
      <c r="E182" s="4">
        <v>28.8</v>
      </c>
      <c r="F182" s="434"/>
      <c r="G182" s="437">
        <f>E182*F182</f>
        <v>0</v>
      </c>
      <c r="H182" s="9"/>
    </row>
    <row r="183" spans="1:8" ht="16.5">
      <c r="A183" s="488"/>
      <c r="B183" s="15"/>
      <c r="C183" s="4"/>
      <c r="D183" s="4"/>
      <c r="E183" s="4"/>
      <c r="F183" s="434"/>
      <c r="G183" s="437"/>
      <c r="H183" s="9"/>
    </row>
    <row r="184" spans="1:8" ht="33.75" thickBot="1">
      <c r="A184" s="488"/>
      <c r="B184" s="25">
        <v>8.6999999999999993</v>
      </c>
      <c r="C184" s="26" t="s">
        <v>263</v>
      </c>
      <c r="D184" s="26" t="s">
        <v>264</v>
      </c>
      <c r="E184" s="26">
        <v>4</v>
      </c>
      <c r="F184" s="440"/>
      <c r="G184" s="441">
        <f>E184*F184</f>
        <v>0</v>
      </c>
      <c r="H184" s="9"/>
    </row>
    <row r="185" spans="1:8" ht="17.25" thickBot="1">
      <c r="A185" s="488"/>
      <c r="B185" s="500" t="s">
        <v>129</v>
      </c>
      <c r="C185" s="501"/>
      <c r="D185" s="501"/>
      <c r="E185" s="501"/>
      <c r="F185" s="501"/>
      <c r="G185" s="443">
        <f>SUM(G174:G182)</f>
        <v>0</v>
      </c>
      <c r="H185" s="9"/>
    </row>
    <row r="186" spans="1:8" ht="17.25" thickBot="1">
      <c r="A186" s="488"/>
      <c r="B186" s="497"/>
      <c r="C186" s="498"/>
      <c r="D186" s="498"/>
      <c r="E186" s="498"/>
      <c r="F186" s="498"/>
      <c r="G186" s="499"/>
    </row>
    <row r="187" spans="1:8" ht="17.25" thickBot="1">
      <c r="A187" s="488"/>
      <c r="B187" s="30" t="s">
        <v>29</v>
      </c>
      <c r="C187" s="492" t="s">
        <v>282</v>
      </c>
      <c r="D187" s="492"/>
      <c r="E187" s="492"/>
      <c r="F187" s="492"/>
      <c r="G187" s="493"/>
      <c r="H187" s="9"/>
    </row>
    <row r="188" spans="1:8" ht="16.5">
      <c r="A188" s="488"/>
      <c r="B188" s="13"/>
      <c r="C188" s="14" t="s">
        <v>19</v>
      </c>
      <c r="D188" s="14"/>
      <c r="E188" s="14"/>
      <c r="F188" s="427"/>
      <c r="G188" s="436"/>
      <c r="H188" s="9"/>
    </row>
    <row r="189" spans="1:8" ht="78.75" customHeight="1">
      <c r="A189" s="488"/>
      <c r="B189" s="15"/>
      <c r="C189" s="4" t="s">
        <v>41</v>
      </c>
      <c r="D189" s="4"/>
      <c r="E189" s="4"/>
      <c r="F189" s="434"/>
      <c r="G189" s="437"/>
      <c r="H189" s="9"/>
    </row>
    <row r="190" spans="1:8" ht="185.25" customHeight="1">
      <c r="A190" s="488"/>
      <c r="B190" s="15" t="s">
        <v>97</v>
      </c>
      <c r="C190" s="6" t="s">
        <v>284</v>
      </c>
      <c r="D190" s="4"/>
      <c r="E190" s="4"/>
      <c r="F190" s="434"/>
      <c r="G190" s="437"/>
      <c r="H190" s="9"/>
    </row>
    <row r="191" spans="1:8" ht="16.5">
      <c r="A191" s="488"/>
      <c r="B191" s="15" t="s">
        <v>132</v>
      </c>
      <c r="C191" s="4" t="s">
        <v>190</v>
      </c>
      <c r="D191" s="4" t="s">
        <v>10</v>
      </c>
      <c r="E191" s="4"/>
      <c r="F191" s="434"/>
      <c r="G191" s="437"/>
      <c r="H191" s="9"/>
    </row>
    <row r="192" spans="1:8" ht="16.5">
      <c r="A192" s="488"/>
      <c r="B192" s="15"/>
      <c r="C192" s="4" t="s">
        <v>194</v>
      </c>
      <c r="D192" s="4"/>
      <c r="E192" s="4"/>
      <c r="F192" s="434"/>
      <c r="G192" s="437"/>
      <c r="H192" s="9"/>
    </row>
    <row r="193" spans="1:8" ht="16.5">
      <c r="A193" s="488"/>
      <c r="B193" s="15"/>
      <c r="C193" s="4" t="s">
        <v>217</v>
      </c>
      <c r="D193" s="4"/>
      <c r="E193" s="4"/>
      <c r="F193" s="434"/>
      <c r="G193" s="437"/>
      <c r="H193" s="9"/>
    </row>
    <row r="194" spans="1:8" ht="16.5">
      <c r="A194" s="488"/>
      <c r="B194" s="15"/>
      <c r="C194" s="4" t="s">
        <v>218</v>
      </c>
      <c r="D194" s="4"/>
      <c r="E194" s="4">
        <v>20</v>
      </c>
      <c r="F194" s="434"/>
      <c r="G194" s="437">
        <f>E194*F194</f>
        <v>0</v>
      </c>
      <c r="H194" s="9"/>
    </row>
    <row r="195" spans="1:8" ht="16.5">
      <c r="A195" s="488"/>
      <c r="B195" s="15"/>
      <c r="C195" s="4"/>
      <c r="D195" s="4"/>
      <c r="E195" s="4"/>
      <c r="F195" s="434"/>
      <c r="G195" s="437"/>
      <c r="H195" s="9"/>
    </row>
    <row r="196" spans="1:8" ht="16.5">
      <c r="A196" s="488"/>
      <c r="B196" s="15" t="s">
        <v>133</v>
      </c>
      <c r="C196" s="4" t="s">
        <v>191</v>
      </c>
      <c r="D196" s="4" t="s">
        <v>10</v>
      </c>
      <c r="E196" s="4"/>
      <c r="F196" s="434"/>
      <c r="G196" s="437"/>
      <c r="H196" s="9"/>
    </row>
    <row r="197" spans="1:8" ht="33">
      <c r="A197" s="488"/>
      <c r="B197" s="15"/>
      <c r="C197" s="4" t="s">
        <v>225</v>
      </c>
      <c r="D197" s="4"/>
      <c r="E197" s="4"/>
      <c r="F197" s="434"/>
      <c r="G197" s="437"/>
      <c r="H197" s="9"/>
    </row>
    <row r="198" spans="1:8" ht="16.5">
      <c r="A198" s="488"/>
      <c r="B198" s="15"/>
      <c r="C198" s="4" t="s">
        <v>197</v>
      </c>
      <c r="D198" s="4"/>
      <c r="E198" s="4">
        <v>1</v>
      </c>
      <c r="F198" s="434"/>
      <c r="G198" s="437">
        <f>E198*F198</f>
        <v>0</v>
      </c>
      <c r="H198" s="9"/>
    </row>
    <row r="199" spans="1:8" ht="16.5">
      <c r="A199" s="488"/>
      <c r="B199" s="15"/>
      <c r="C199" s="4"/>
      <c r="D199" s="4"/>
      <c r="E199" s="4"/>
      <c r="F199" s="434"/>
      <c r="G199" s="437"/>
      <c r="H199" s="9"/>
    </row>
    <row r="200" spans="1:8" ht="16.5">
      <c r="A200" s="488"/>
      <c r="B200" s="15" t="s">
        <v>192</v>
      </c>
      <c r="C200" s="4" t="s">
        <v>193</v>
      </c>
      <c r="D200" s="4" t="s">
        <v>10</v>
      </c>
      <c r="E200" s="4"/>
      <c r="F200" s="434"/>
      <c r="G200" s="437"/>
      <c r="H200" s="9"/>
    </row>
    <row r="201" spans="1:8" ht="16.5">
      <c r="A201" s="488"/>
      <c r="B201" s="15"/>
      <c r="C201" s="4" t="s">
        <v>195</v>
      </c>
      <c r="D201" s="4"/>
      <c r="E201" s="4"/>
      <c r="F201" s="434"/>
      <c r="G201" s="437"/>
      <c r="H201" s="9"/>
    </row>
    <row r="202" spans="1:8" ht="16.5">
      <c r="A202" s="488"/>
      <c r="B202" s="15"/>
      <c r="C202" s="4" t="s">
        <v>196</v>
      </c>
      <c r="D202" s="4"/>
      <c r="E202" s="4">
        <v>1</v>
      </c>
      <c r="F202" s="434"/>
      <c r="G202" s="437">
        <f>E202*F202</f>
        <v>0</v>
      </c>
      <c r="H202" s="9"/>
    </row>
    <row r="203" spans="1:8" ht="16.5">
      <c r="A203" s="488"/>
      <c r="B203" s="15"/>
      <c r="C203" s="4"/>
      <c r="D203" s="4"/>
      <c r="E203" s="4"/>
      <c r="F203" s="434"/>
      <c r="G203" s="437"/>
      <c r="H203" s="9"/>
    </row>
    <row r="204" spans="1:8" ht="33">
      <c r="A204" s="488"/>
      <c r="B204" s="15" t="s">
        <v>198</v>
      </c>
      <c r="C204" s="4" t="s">
        <v>247</v>
      </c>
      <c r="D204" s="4" t="s">
        <v>10</v>
      </c>
      <c r="E204" s="4"/>
      <c r="F204" s="434"/>
      <c r="G204" s="437"/>
      <c r="H204" s="9"/>
    </row>
    <row r="205" spans="1:8" ht="16.5">
      <c r="A205" s="488"/>
      <c r="B205" s="15"/>
      <c r="C205" s="4" t="s">
        <v>199</v>
      </c>
      <c r="D205" s="4"/>
      <c r="E205" s="4"/>
      <c r="F205" s="434"/>
      <c r="G205" s="437"/>
      <c r="H205" s="9"/>
    </row>
    <row r="206" spans="1:8" ht="16.5">
      <c r="A206" s="488"/>
      <c r="B206" s="15"/>
      <c r="C206" s="4" t="s">
        <v>196</v>
      </c>
      <c r="D206" s="4"/>
      <c r="E206" s="4">
        <v>1</v>
      </c>
      <c r="F206" s="434"/>
      <c r="G206" s="437">
        <f>E206*F206</f>
        <v>0</v>
      </c>
      <c r="H206" s="9"/>
    </row>
    <row r="207" spans="1:8" ht="16.5">
      <c r="A207" s="488"/>
      <c r="B207" s="15"/>
      <c r="C207" s="4"/>
      <c r="D207" s="4"/>
      <c r="E207" s="4"/>
      <c r="F207" s="434"/>
      <c r="G207" s="437"/>
      <c r="H207" s="9"/>
    </row>
    <row r="208" spans="1:8" ht="16.5">
      <c r="A208" s="488"/>
      <c r="B208" s="15" t="s">
        <v>200</v>
      </c>
      <c r="C208" s="4" t="s">
        <v>248</v>
      </c>
      <c r="D208" s="4" t="s">
        <v>10</v>
      </c>
      <c r="E208" s="4"/>
      <c r="F208" s="434"/>
      <c r="G208" s="437"/>
      <c r="H208" s="9"/>
    </row>
    <row r="209" spans="1:8" ht="16.5">
      <c r="A209" s="488"/>
      <c r="B209" s="15"/>
      <c r="C209" s="4" t="s">
        <v>201</v>
      </c>
      <c r="D209" s="4"/>
      <c r="E209" s="4"/>
      <c r="F209" s="434"/>
      <c r="G209" s="437"/>
      <c r="H209" s="9"/>
    </row>
    <row r="210" spans="1:8" ht="16.5">
      <c r="A210" s="488"/>
      <c r="B210" s="15"/>
      <c r="C210" s="4" t="s">
        <v>196</v>
      </c>
      <c r="D210" s="4"/>
      <c r="E210" s="4">
        <v>1</v>
      </c>
      <c r="F210" s="434"/>
      <c r="G210" s="437">
        <f>E210*F210</f>
        <v>0</v>
      </c>
      <c r="H210" s="9"/>
    </row>
    <row r="211" spans="1:8" ht="16.5">
      <c r="A211" s="488"/>
      <c r="B211" s="15"/>
      <c r="C211" s="4"/>
      <c r="D211" s="4"/>
      <c r="E211" s="4"/>
      <c r="F211" s="434"/>
      <c r="G211" s="437"/>
      <c r="H211" s="9"/>
    </row>
    <row r="212" spans="1:8" ht="16.5">
      <c r="A212" s="488"/>
      <c r="B212" s="15"/>
      <c r="C212" s="4"/>
      <c r="D212" s="4"/>
      <c r="E212" s="4"/>
      <c r="F212" s="434"/>
      <c r="G212" s="437"/>
      <c r="H212" s="9"/>
    </row>
    <row r="213" spans="1:8" ht="66">
      <c r="A213" s="488"/>
      <c r="B213" s="15" t="s">
        <v>98</v>
      </c>
      <c r="C213" s="4" t="s">
        <v>42</v>
      </c>
      <c r="D213" s="4"/>
      <c r="E213" s="4"/>
      <c r="F213" s="434"/>
      <c r="G213" s="437"/>
      <c r="H213" s="9"/>
    </row>
    <row r="214" spans="1:8" ht="16.5">
      <c r="A214" s="488"/>
      <c r="B214" s="15" t="s">
        <v>134</v>
      </c>
      <c r="C214" s="4" t="s">
        <v>186</v>
      </c>
      <c r="D214" s="4" t="s">
        <v>10</v>
      </c>
      <c r="E214" s="4"/>
      <c r="F214" s="434"/>
      <c r="G214" s="437"/>
      <c r="H214" s="9"/>
    </row>
    <row r="215" spans="1:8" ht="16.5">
      <c r="A215" s="488"/>
      <c r="B215" s="15"/>
      <c r="C215" s="4" t="s">
        <v>241</v>
      </c>
      <c r="D215" s="4"/>
      <c r="E215" s="4"/>
      <c r="F215" s="434"/>
      <c r="G215" s="437"/>
      <c r="H215" s="9"/>
    </row>
    <row r="216" spans="1:8" ht="16.5">
      <c r="A216" s="488"/>
      <c r="B216" s="15"/>
      <c r="C216" s="4" t="s">
        <v>188</v>
      </c>
      <c r="D216" s="4"/>
      <c r="E216" s="4"/>
      <c r="F216" s="434"/>
      <c r="G216" s="437"/>
      <c r="H216" s="9"/>
    </row>
    <row r="217" spans="1:8" ht="16.5">
      <c r="A217" s="488"/>
      <c r="B217" s="15"/>
      <c r="C217" s="4" t="s">
        <v>189</v>
      </c>
      <c r="D217" s="4"/>
      <c r="E217" s="4">
        <v>11</v>
      </c>
      <c r="F217" s="434"/>
      <c r="G217" s="437">
        <f>E217*F217</f>
        <v>0</v>
      </c>
      <c r="H217" s="9"/>
    </row>
    <row r="218" spans="1:8" ht="16.5">
      <c r="A218" s="488"/>
      <c r="B218" s="15"/>
      <c r="C218" s="4"/>
      <c r="D218" s="4"/>
      <c r="E218" s="4"/>
      <c r="F218" s="434"/>
      <c r="G218" s="437"/>
      <c r="H218" s="9"/>
    </row>
    <row r="219" spans="1:8" ht="16.5">
      <c r="A219" s="488"/>
      <c r="B219" s="15" t="s">
        <v>135</v>
      </c>
      <c r="C219" s="4" t="s">
        <v>184</v>
      </c>
      <c r="D219" s="4" t="s">
        <v>10</v>
      </c>
      <c r="E219" s="4"/>
      <c r="F219" s="434"/>
      <c r="G219" s="437"/>
      <c r="H219" s="9"/>
    </row>
    <row r="220" spans="1:8" ht="16.5">
      <c r="A220" s="488"/>
      <c r="B220" s="15"/>
      <c r="C220" s="4" t="s">
        <v>242</v>
      </c>
      <c r="D220" s="4"/>
      <c r="E220" s="4"/>
      <c r="F220" s="434"/>
      <c r="G220" s="437"/>
      <c r="H220" s="9"/>
    </row>
    <row r="221" spans="1:8" ht="16.5">
      <c r="A221" s="488"/>
      <c r="B221" s="15"/>
      <c r="C221" s="4" t="s">
        <v>185</v>
      </c>
      <c r="D221" s="4"/>
      <c r="E221" s="4"/>
      <c r="F221" s="434"/>
      <c r="G221" s="437"/>
      <c r="H221" s="9"/>
    </row>
    <row r="222" spans="1:8" ht="16.5">
      <c r="A222" s="488"/>
      <c r="B222" s="15"/>
      <c r="C222" s="4" t="s">
        <v>187</v>
      </c>
      <c r="D222" s="4"/>
      <c r="E222" s="4">
        <v>8</v>
      </c>
      <c r="F222" s="434"/>
      <c r="G222" s="437">
        <f>E222*F222</f>
        <v>0</v>
      </c>
      <c r="H222" s="9"/>
    </row>
    <row r="223" spans="1:8" ht="16.5">
      <c r="A223" s="488"/>
      <c r="B223" s="15"/>
      <c r="C223" s="4" t="s">
        <v>254</v>
      </c>
      <c r="D223" s="4"/>
      <c r="E223" s="4"/>
      <c r="F223" s="434"/>
      <c r="G223" s="437"/>
      <c r="H223" s="9"/>
    </row>
    <row r="224" spans="1:8" ht="165.75" thickBot="1">
      <c r="A224" s="488"/>
      <c r="B224" s="25" t="s">
        <v>255</v>
      </c>
      <c r="C224" s="26" t="s">
        <v>256</v>
      </c>
      <c r="D224" s="32" t="s">
        <v>10</v>
      </c>
      <c r="E224" s="26">
        <v>1</v>
      </c>
      <c r="F224" s="440"/>
      <c r="G224" s="441">
        <f>E224*F224</f>
        <v>0</v>
      </c>
      <c r="H224" s="9"/>
    </row>
    <row r="225" spans="1:8" ht="17.25" thickBot="1">
      <c r="A225" s="488"/>
      <c r="B225" s="508" t="s">
        <v>283</v>
      </c>
      <c r="C225" s="509"/>
      <c r="D225" s="509"/>
      <c r="E225" s="509"/>
      <c r="F225" s="509"/>
      <c r="G225" s="439">
        <f>SUM(G194:G224)</f>
        <v>0</v>
      </c>
      <c r="H225" s="9"/>
    </row>
    <row r="226" spans="1:8" ht="17.25" thickBot="1">
      <c r="A226" s="488"/>
      <c r="B226" s="497"/>
      <c r="C226" s="498"/>
      <c r="D226" s="498"/>
      <c r="E226" s="498"/>
      <c r="F226" s="498"/>
      <c r="G226" s="499"/>
    </row>
    <row r="227" spans="1:8" ht="17.25" thickBot="1">
      <c r="A227" s="488"/>
      <c r="B227" s="30" t="s">
        <v>37</v>
      </c>
      <c r="C227" s="492" t="s">
        <v>20</v>
      </c>
      <c r="D227" s="492"/>
      <c r="E227" s="492"/>
      <c r="F227" s="492"/>
      <c r="G227" s="493"/>
      <c r="H227" s="9"/>
    </row>
    <row r="228" spans="1:8" ht="33">
      <c r="A228" s="488"/>
      <c r="B228" s="13"/>
      <c r="C228" s="14" t="s">
        <v>271</v>
      </c>
      <c r="D228" s="14"/>
      <c r="E228" s="14"/>
      <c r="F228" s="427"/>
      <c r="G228" s="436"/>
      <c r="H228" s="9"/>
    </row>
    <row r="229" spans="1:8" ht="49.5">
      <c r="A229" s="488"/>
      <c r="B229" s="15" t="s">
        <v>137</v>
      </c>
      <c r="C229" s="4" t="s">
        <v>272</v>
      </c>
      <c r="D229" s="4" t="s">
        <v>25</v>
      </c>
      <c r="E229" s="4">
        <f>E152</f>
        <v>267</v>
      </c>
      <c r="F229" s="434"/>
      <c r="G229" s="437">
        <f>E229*F229</f>
        <v>0</v>
      </c>
      <c r="H229" s="9"/>
    </row>
    <row r="230" spans="1:8" ht="16.5">
      <c r="A230" s="488"/>
      <c r="B230" s="15"/>
      <c r="C230" s="4"/>
      <c r="D230" s="4"/>
      <c r="E230" s="4"/>
      <c r="F230" s="434"/>
      <c r="G230" s="437"/>
      <c r="H230" s="9"/>
    </row>
    <row r="231" spans="1:8" ht="49.5">
      <c r="A231" s="488"/>
      <c r="B231" s="15" t="s">
        <v>139</v>
      </c>
      <c r="C231" s="4" t="s">
        <v>273</v>
      </c>
      <c r="D231" s="4" t="s">
        <v>25</v>
      </c>
      <c r="E231" s="4">
        <f>E150</f>
        <v>65.239999999999995</v>
      </c>
      <c r="F231" s="434"/>
      <c r="G231" s="437">
        <f>E231*F231</f>
        <v>0</v>
      </c>
      <c r="H231" s="9"/>
    </row>
    <row r="232" spans="1:8" ht="16.5">
      <c r="A232" s="488"/>
      <c r="B232" s="15"/>
      <c r="C232" s="4"/>
      <c r="D232" s="4"/>
      <c r="E232" s="4"/>
      <c r="F232" s="434"/>
      <c r="G232" s="437"/>
      <c r="H232" s="9"/>
    </row>
    <row r="233" spans="1:8" ht="33">
      <c r="A233" s="488"/>
      <c r="B233" s="15" t="s">
        <v>138</v>
      </c>
      <c r="C233" s="4" t="s">
        <v>274</v>
      </c>
      <c r="D233" s="4" t="s">
        <v>25</v>
      </c>
      <c r="E233" s="4">
        <f>E147</f>
        <v>775</v>
      </c>
      <c r="F233" s="434"/>
      <c r="G233" s="437">
        <f>E233*F233</f>
        <v>0</v>
      </c>
      <c r="H233" s="9"/>
    </row>
    <row r="234" spans="1:8" ht="17.25" thickBot="1">
      <c r="A234" s="488"/>
      <c r="B234" s="25"/>
      <c r="C234" s="26"/>
      <c r="D234" s="26"/>
      <c r="E234" s="26"/>
      <c r="F234" s="440"/>
      <c r="G234" s="441"/>
      <c r="H234" s="9"/>
    </row>
    <row r="235" spans="1:8" ht="17.25" thickBot="1">
      <c r="A235" s="488"/>
      <c r="B235" s="510" t="s">
        <v>140</v>
      </c>
      <c r="C235" s="511"/>
      <c r="D235" s="511"/>
      <c r="E235" s="511"/>
      <c r="F235" s="511"/>
      <c r="G235" s="439">
        <f>SUM(G229:G234)</f>
        <v>0</v>
      </c>
      <c r="H235" s="9"/>
    </row>
    <row r="236" spans="1:8" ht="17.25" thickBot="1">
      <c r="A236" s="488"/>
      <c r="B236" s="497"/>
      <c r="C236" s="498"/>
      <c r="D236" s="498"/>
      <c r="E236" s="498"/>
      <c r="F236" s="498"/>
      <c r="G236" s="499"/>
    </row>
    <row r="237" spans="1:8" ht="17.25" thickBot="1">
      <c r="A237" s="488"/>
      <c r="B237" s="30" t="s">
        <v>38</v>
      </c>
      <c r="C237" s="492" t="s">
        <v>260</v>
      </c>
      <c r="D237" s="492"/>
      <c r="E237" s="492"/>
      <c r="F237" s="492"/>
      <c r="G237" s="493"/>
      <c r="H237" s="9"/>
    </row>
    <row r="238" spans="1:8" ht="66">
      <c r="A238" s="488"/>
      <c r="B238" s="13"/>
      <c r="C238" s="14" t="s">
        <v>43</v>
      </c>
      <c r="D238" s="14"/>
      <c r="E238" s="14"/>
      <c r="F238" s="427"/>
      <c r="G238" s="436"/>
      <c r="H238" s="9"/>
    </row>
    <row r="239" spans="1:8" ht="186.75" customHeight="1">
      <c r="A239" s="488"/>
      <c r="B239" s="15" t="s">
        <v>141</v>
      </c>
      <c r="C239" s="4" t="s">
        <v>285</v>
      </c>
      <c r="D239" s="4" t="s">
        <v>25</v>
      </c>
      <c r="E239" s="4">
        <v>247.88</v>
      </c>
      <c r="F239" s="434"/>
      <c r="G239" s="437">
        <f t="shared" ref="G239:G244" si="3">E239*F239</f>
        <v>0</v>
      </c>
      <c r="H239" s="9"/>
    </row>
    <row r="240" spans="1:8" ht="190.5" customHeight="1">
      <c r="A240" s="488"/>
      <c r="B240" s="15" t="s">
        <v>142</v>
      </c>
      <c r="C240" s="4" t="s">
        <v>701</v>
      </c>
      <c r="D240" s="4" t="s">
        <v>25</v>
      </c>
      <c r="E240" s="4">
        <v>13.3</v>
      </c>
      <c r="F240" s="434"/>
      <c r="G240" s="437">
        <f t="shared" si="3"/>
        <v>0</v>
      </c>
      <c r="H240" s="9"/>
    </row>
    <row r="241" spans="1:8" ht="129.75" customHeight="1">
      <c r="A241" s="488"/>
      <c r="B241" s="15" t="s">
        <v>231</v>
      </c>
      <c r="C241" s="4" t="s">
        <v>702</v>
      </c>
      <c r="D241" s="4" t="s">
        <v>25</v>
      </c>
      <c r="E241" s="4">
        <v>20</v>
      </c>
      <c r="F241" s="434"/>
      <c r="G241" s="437">
        <f t="shared" si="3"/>
        <v>0</v>
      </c>
      <c r="H241" s="9"/>
    </row>
    <row r="242" spans="1:8" ht="108.75" customHeight="1">
      <c r="A242" s="488"/>
      <c r="B242" s="15" t="s">
        <v>238</v>
      </c>
      <c r="C242" s="4" t="s">
        <v>703</v>
      </c>
      <c r="D242" s="4" t="s">
        <v>25</v>
      </c>
      <c r="E242" s="4">
        <v>70</v>
      </c>
      <c r="F242" s="434"/>
      <c r="G242" s="437">
        <f t="shared" si="3"/>
        <v>0</v>
      </c>
      <c r="H242" s="9"/>
    </row>
    <row r="243" spans="1:8" ht="33">
      <c r="A243" s="488"/>
      <c r="B243" s="15" t="s">
        <v>240</v>
      </c>
      <c r="C243" s="4" t="s">
        <v>239</v>
      </c>
      <c r="D243" s="4" t="s">
        <v>40</v>
      </c>
      <c r="E243" s="4">
        <v>250</v>
      </c>
      <c r="F243" s="434"/>
      <c r="G243" s="437">
        <f t="shared" si="3"/>
        <v>0</v>
      </c>
      <c r="H243" s="9"/>
    </row>
    <row r="244" spans="1:8" ht="279.75" customHeight="1" thickBot="1">
      <c r="A244" s="488"/>
      <c r="B244" s="25">
        <v>11.6</v>
      </c>
      <c r="C244" s="26" t="s">
        <v>262</v>
      </c>
      <c r="D244" s="26" t="s">
        <v>25</v>
      </c>
      <c r="E244" s="26">
        <v>16</v>
      </c>
      <c r="F244" s="440"/>
      <c r="G244" s="441">
        <f t="shared" si="3"/>
        <v>0</v>
      </c>
      <c r="H244" s="9"/>
    </row>
    <row r="245" spans="1:8" ht="17.25" thickBot="1">
      <c r="A245" s="488"/>
      <c r="B245" s="510" t="s">
        <v>261</v>
      </c>
      <c r="C245" s="511"/>
      <c r="D245" s="511"/>
      <c r="E245" s="511"/>
      <c r="F245" s="511"/>
      <c r="G245" s="439">
        <f>SUM(G239:G244)</f>
        <v>0</v>
      </c>
      <c r="H245" s="9"/>
    </row>
    <row r="246" spans="1:8" ht="17.25" thickBot="1">
      <c r="A246" s="488"/>
      <c r="B246" s="497"/>
      <c r="C246" s="498"/>
      <c r="D246" s="498"/>
      <c r="E246" s="498"/>
      <c r="F246" s="498"/>
      <c r="G246" s="499"/>
    </row>
    <row r="247" spans="1:8" ht="17.25" thickBot="1">
      <c r="A247" s="488"/>
      <c r="B247" s="30" t="s">
        <v>39</v>
      </c>
      <c r="C247" s="492" t="s">
        <v>206</v>
      </c>
      <c r="D247" s="492"/>
      <c r="E247" s="492"/>
      <c r="F247" s="492"/>
      <c r="G247" s="493"/>
      <c r="H247" s="9"/>
    </row>
    <row r="248" spans="1:8" ht="148.5" customHeight="1">
      <c r="A248" s="488"/>
      <c r="B248" s="13">
        <v>12.1</v>
      </c>
      <c r="C248" s="14" t="s">
        <v>704</v>
      </c>
      <c r="D248" s="14" t="s">
        <v>25</v>
      </c>
      <c r="E248" s="14"/>
      <c r="F248" s="427"/>
      <c r="G248" s="436"/>
      <c r="H248" s="9"/>
    </row>
    <row r="249" spans="1:8" ht="16.5">
      <c r="A249" s="488"/>
      <c r="B249" s="15"/>
      <c r="C249" s="4" t="s">
        <v>207</v>
      </c>
      <c r="D249" s="4"/>
      <c r="E249" s="4"/>
      <c r="F249" s="434"/>
      <c r="G249" s="437"/>
      <c r="H249" s="9"/>
    </row>
    <row r="250" spans="1:8" ht="16.5">
      <c r="A250" s="488"/>
      <c r="B250" s="15"/>
      <c r="C250" s="4" t="s">
        <v>208</v>
      </c>
      <c r="D250" s="4"/>
      <c r="E250" s="4">
        <v>113.72</v>
      </c>
      <c r="F250" s="434"/>
      <c r="G250" s="437">
        <f>E250*F250</f>
        <v>0</v>
      </c>
      <c r="H250" s="9"/>
    </row>
    <row r="251" spans="1:8" ht="16.5">
      <c r="A251" s="488"/>
      <c r="B251" s="15"/>
      <c r="C251" s="4"/>
      <c r="D251" s="4"/>
      <c r="E251" s="4"/>
      <c r="F251" s="434"/>
      <c r="G251" s="437"/>
      <c r="H251" s="9"/>
    </row>
    <row r="252" spans="1:8" ht="126.75" customHeight="1">
      <c r="A252" s="488"/>
      <c r="B252" s="15">
        <v>12.2</v>
      </c>
      <c r="C252" s="4" t="s">
        <v>705</v>
      </c>
      <c r="D252" s="4" t="s">
        <v>25</v>
      </c>
      <c r="E252" s="4"/>
      <c r="F252" s="434"/>
      <c r="G252" s="437"/>
      <c r="H252" s="9"/>
    </row>
    <row r="253" spans="1:8" ht="16.5">
      <c r="A253" s="488"/>
      <c r="B253" s="15"/>
      <c r="C253" s="4" t="s">
        <v>232</v>
      </c>
      <c r="D253" s="4"/>
      <c r="E253" s="4"/>
      <c r="F253" s="434"/>
      <c r="G253" s="437"/>
      <c r="H253" s="9"/>
    </row>
    <row r="254" spans="1:8" ht="16.5">
      <c r="A254" s="488"/>
      <c r="B254" s="15"/>
      <c r="C254" s="4" t="s">
        <v>233</v>
      </c>
      <c r="D254" s="4"/>
      <c r="E254" s="4">
        <v>23</v>
      </c>
      <c r="F254" s="434"/>
      <c r="G254" s="437">
        <f>E254*F254</f>
        <v>0</v>
      </c>
      <c r="H254" s="9"/>
    </row>
    <row r="255" spans="1:8" ht="17.25" thickBot="1">
      <c r="A255" s="488"/>
      <c r="B255" s="25"/>
      <c r="C255" s="26"/>
      <c r="D255" s="26"/>
      <c r="E255" s="26"/>
      <c r="F255" s="440"/>
      <c r="G255" s="441"/>
      <c r="H255" s="9"/>
    </row>
    <row r="256" spans="1:8" ht="17.25" thickBot="1">
      <c r="A256" s="488"/>
      <c r="B256" s="500" t="s">
        <v>209</v>
      </c>
      <c r="C256" s="501"/>
      <c r="D256" s="501"/>
      <c r="E256" s="501"/>
      <c r="F256" s="501"/>
      <c r="G256" s="439">
        <f>G250+G254</f>
        <v>0</v>
      </c>
      <c r="H256" s="9"/>
    </row>
    <row r="257" spans="1:8" ht="17.25" thickBot="1">
      <c r="A257" s="488"/>
      <c r="B257" s="497"/>
      <c r="C257" s="498"/>
      <c r="D257" s="498"/>
      <c r="E257" s="498"/>
      <c r="F257" s="498"/>
      <c r="G257" s="499"/>
    </row>
    <row r="258" spans="1:8" ht="17.25" thickBot="1">
      <c r="A258" s="488"/>
      <c r="B258" s="30" t="s">
        <v>205</v>
      </c>
      <c r="C258" s="492" t="s">
        <v>21</v>
      </c>
      <c r="D258" s="492"/>
      <c r="E258" s="492"/>
      <c r="F258" s="492"/>
      <c r="G258" s="493"/>
      <c r="H258" s="9"/>
    </row>
    <row r="259" spans="1:8" ht="285.75" customHeight="1">
      <c r="A259" s="488"/>
      <c r="B259" s="13">
        <v>13.1</v>
      </c>
      <c r="C259" s="33" t="s">
        <v>281</v>
      </c>
      <c r="D259" s="14" t="s">
        <v>25</v>
      </c>
      <c r="E259" s="14">
        <v>300</v>
      </c>
      <c r="F259" s="427"/>
      <c r="G259" s="436">
        <f>E259*F259</f>
        <v>0</v>
      </c>
      <c r="H259" s="9"/>
    </row>
    <row r="260" spans="1:8" ht="169.5" customHeight="1">
      <c r="A260" s="488"/>
      <c r="B260" s="15">
        <v>13.2</v>
      </c>
      <c r="C260" s="7" t="s">
        <v>249</v>
      </c>
      <c r="D260" s="4"/>
      <c r="E260" s="4"/>
      <c r="F260" s="434"/>
      <c r="G260" s="437"/>
      <c r="H260" s="9"/>
    </row>
    <row r="261" spans="1:8" ht="16.5">
      <c r="A261" s="488"/>
      <c r="B261" s="15"/>
      <c r="C261" s="7" t="s">
        <v>215</v>
      </c>
      <c r="D261" s="4" t="s">
        <v>25</v>
      </c>
      <c r="E261" s="4">
        <v>223</v>
      </c>
      <c r="F261" s="434"/>
      <c r="G261" s="437">
        <f>E261*F261</f>
        <v>0</v>
      </c>
      <c r="H261" s="9"/>
    </row>
    <row r="262" spans="1:8" ht="105" customHeight="1">
      <c r="A262" s="488"/>
      <c r="B262" s="15" t="s">
        <v>234</v>
      </c>
      <c r="C262" s="7" t="s">
        <v>275</v>
      </c>
      <c r="D262" s="4" t="s">
        <v>25</v>
      </c>
      <c r="E262" s="4">
        <v>108.81</v>
      </c>
      <c r="F262" s="434"/>
      <c r="G262" s="437">
        <f>E262*F262</f>
        <v>0</v>
      </c>
      <c r="H262" s="9"/>
    </row>
    <row r="263" spans="1:8" ht="97.5" customHeight="1">
      <c r="A263" s="488"/>
      <c r="B263" s="15">
        <v>13.4</v>
      </c>
      <c r="C263" s="4" t="s">
        <v>265</v>
      </c>
      <c r="D263" s="4"/>
      <c r="E263" s="4"/>
      <c r="F263" s="434"/>
      <c r="G263" s="437"/>
      <c r="H263" s="9"/>
    </row>
    <row r="264" spans="1:8" ht="16.5">
      <c r="A264" s="488"/>
      <c r="B264" s="15"/>
      <c r="C264" s="4"/>
      <c r="D264" s="4"/>
      <c r="E264" s="4"/>
      <c r="F264" s="434"/>
      <c r="G264" s="437"/>
      <c r="H264" s="9"/>
    </row>
    <row r="265" spans="1:8" ht="16.5">
      <c r="A265" s="488"/>
      <c r="B265" s="15"/>
      <c r="C265" s="4" t="s">
        <v>212</v>
      </c>
      <c r="D265" s="4" t="s">
        <v>10</v>
      </c>
      <c r="E265" s="4">
        <v>19</v>
      </c>
      <c r="F265" s="434"/>
      <c r="G265" s="437">
        <f>E265*F265</f>
        <v>0</v>
      </c>
      <c r="H265" s="9"/>
    </row>
    <row r="266" spans="1:8" ht="16.5">
      <c r="A266" s="488"/>
      <c r="B266" s="15"/>
      <c r="C266" s="4" t="s">
        <v>213</v>
      </c>
      <c r="D266" s="4" t="s">
        <v>10</v>
      </c>
      <c r="E266" s="4">
        <v>1</v>
      </c>
      <c r="F266" s="434"/>
      <c r="G266" s="437">
        <f>E266*F266</f>
        <v>0</v>
      </c>
      <c r="H266" s="9"/>
    </row>
    <row r="267" spans="1:8" ht="16.5">
      <c r="A267" s="488"/>
      <c r="B267" s="15"/>
      <c r="C267" s="4" t="s">
        <v>214</v>
      </c>
      <c r="D267" s="4" t="s">
        <v>10</v>
      </c>
      <c r="E267" s="4">
        <v>1</v>
      </c>
      <c r="F267" s="434"/>
      <c r="G267" s="437">
        <f>E267*F267</f>
        <v>0</v>
      </c>
      <c r="H267" s="9"/>
    </row>
    <row r="268" spans="1:8" ht="314.25" thickBot="1">
      <c r="A268" s="488"/>
      <c r="B268" s="25">
        <v>13.5</v>
      </c>
      <c r="C268" s="26" t="s">
        <v>250</v>
      </c>
      <c r="D268" s="26" t="s">
        <v>10</v>
      </c>
      <c r="E268" s="26">
        <v>70</v>
      </c>
      <c r="F268" s="440"/>
      <c r="G268" s="441">
        <f>E268*F268</f>
        <v>0</v>
      </c>
      <c r="H268" s="9"/>
    </row>
    <row r="269" spans="1:8" ht="17.25" thickBot="1">
      <c r="A269" s="488"/>
      <c r="B269" s="500" t="s">
        <v>211</v>
      </c>
      <c r="C269" s="501"/>
      <c r="D269" s="501"/>
      <c r="E269" s="501"/>
      <c r="F269" s="501"/>
      <c r="G269" s="439">
        <f>SUM(G259:G267)</f>
        <v>0</v>
      </c>
      <c r="H269" s="9"/>
    </row>
    <row r="270" spans="1:8" ht="17.25" thickBot="1">
      <c r="A270" s="488"/>
      <c r="B270" s="26"/>
      <c r="C270" s="26"/>
      <c r="D270" s="26"/>
      <c r="E270" s="26"/>
      <c r="F270" s="440"/>
      <c r="G270" s="440"/>
    </row>
    <row r="271" spans="1:8" ht="17.25" thickBot="1">
      <c r="A271" s="488"/>
      <c r="B271" s="523" t="s">
        <v>66</v>
      </c>
      <c r="C271" s="524"/>
      <c r="D271" s="524"/>
      <c r="E271" s="524"/>
      <c r="F271" s="524"/>
      <c r="G271" s="525"/>
      <c r="H271" s="9"/>
    </row>
    <row r="272" spans="1:8" ht="16.5">
      <c r="A272" s="488"/>
      <c r="B272" s="13">
        <v>1</v>
      </c>
      <c r="C272" s="14" t="s">
        <v>131</v>
      </c>
      <c r="D272" s="14"/>
      <c r="E272" s="14"/>
      <c r="F272" s="427"/>
      <c r="G272" s="436">
        <f>G27</f>
        <v>0</v>
      </c>
      <c r="H272" s="9"/>
    </row>
    <row r="273" spans="1:8" ht="16.5">
      <c r="A273" s="488"/>
      <c r="B273" s="15">
        <v>2</v>
      </c>
      <c r="C273" s="4" t="s">
        <v>0</v>
      </c>
      <c r="D273" s="4"/>
      <c r="E273" s="4"/>
      <c r="F273" s="434"/>
      <c r="G273" s="437">
        <f>G69</f>
        <v>0</v>
      </c>
      <c r="H273" s="9"/>
    </row>
    <row r="274" spans="1:8" ht="16.5">
      <c r="A274" s="488"/>
      <c r="B274" s="15">
        <v>3</v>
      </c>
      <c r="C274" s="4" t="s">
        <v>1</v>
      </c>
      <c r="D274" s="4"/>
      <c r="E274" s="4"/>
      <c r="F274" s="434"/>
      <c r="G274" s="437">
        <f>G114</f>
        <v>0</v>
      </c>
      <c r="H274" s="9"/>
    </row>
    <row r="275" spans="1:8" ht="16.5">
      <c r="A275" s="488"/>
      <c r="B275" s="15">
        <v>4</v>
      </c>
      <c r="C275" s="4" t="s">
        <v>2</v>
      </c>
      <c r="D275" s="4"/>
      <c r="E275" s="4"/>
      <c r="F275" s="434"/>
      <c r="G275" s="437">
        <f>G120</f>
        <v>0</v>
      </c>
      <c r="H275" s="9"/>
    </row>
    <row r="276" spans="1:8" ht="16.5">
      <c r="A276" s="488"/>
      <c r="B276" s="15">
        <v>5</v>
      </c>
      <c r="C276" s="4" t="s">
        <v>3</v>
      </c>
      <c r="D276" s="4"/>
      <c r="E276" s="4"/>
      <c r="F276" s="434"/>
      <c r="G276" s="437">
        <f>G130</f>
        <v>0</v>
      </c>
      <c r="H276" s="9"/>
    </row>
    <row r="277" spans="1:8" ht="16.5">
      <c r="A277" s="488"/>
      <c r="B277" s="15">
        <v>6</v>
      </c>
      <c r="C277" s="4" t="s">
        <v>4</v>
      </c>
      <c r="D277" s="4"/>
      <c r="E277" s="4"/>
      <c r="F277" s="434"/>
      <c r="G277" s="437">
        <f>G156</f>
        <v>0</v>
      </c>
      <c r="H277" s="9"/>
    </row>
    <row r="278" spans="1:8" ht="16.5">
      <c r="A278" s="488"/>
      <c r="B278" s="15">
        <v>7</v>
      </c>
      <c r="C278" s="4" t="s">
        <v>5</v>
      </c>
      <c r="D278" s="4"/>
      <c r="E278" s="4"/>
      <c r="F278" s="434"/>
      <c r="G278" s="437">
        <f>G171</f>
        <v>0</v>
      </c>
      <c r="H278" s="9"/>
    </row>
    <row r="279" spans="1:8" ht="16.5">
      <c r="A279" s="488"/>
      <c r="B279" s="15">
        <v>8</v>
      </c>
      <c r="C279" s="4" t="s">
        <v>6</v>
      </c>
      <c r="D279" s="4"/>
      <c r="E279" s="4"/>
      <c r="F279" s="434"/>
      <c r="G279" s="437">
        <f>G185</f>
        <v>0</v>
      </c>
      <c r="H279" s="9"/>
    </row>
    <row r="280" spans="1:8" ht="16.5">
      <c r="A280" s="488"/>
      <c r="B280" s="15">
        <v>9</v>
      </c>
      <c r="C280" s="4" t="s">
        <v>7</v>
      </c>
      <c r="D280" s="4"/>
      <c r="E280" s="4"/>
      <c r="F280" s="434"/>
      <c r="G280" s="437">
        <f>G225</f>
        <v>0</v>
      </c>
      <c r="H280" s="9"/>
    </row>
    <row r="281" spans="1:8" ht="16.5">
      <c r="A281" s="488"/>
      <c r="B281" s="15">
        <v>10</v>
      </c>
      <c r="C281" s="4" t="s">
        <v>8</v>
      </c>
      <c r="D281" s="4"/>
      <c r="E281" s="4"/>
      <c r="F281" s="434"/>
      <c r="G281" s="437">
        <f>G235</f>
        <v>0</v>
      </c>
      <c r="H281" s="9"/>
    </row>
    <row r="282" spans="1:8" ht="16.5">
      <c r="A282" s="488"/>
      <c r="B282" s="15">
        <v>11</v>
      </c>
      <c r="C282" s="4" t="s">
        <v>9</v>
      </c>
      <c r="D282" s="4"/>
      <c r="E282" s="4"/>
      <c r="F282" s="434"/>
      <c r="G282" s="437">
        <f>G245</f>
        <v>0</v>
      </c>
      <c r="H282" s="9"/>
    </row>
    <row r="283" spans="1:8" ht="16.5">
      <c r="A283" s="488"/>
      <c r="B283" s="15">
        <v>12</v>
      </c>
      <c r="C283" s="4" t="s">
        <v>216</v>
      </c>
      <c r="D283" s="4"/>
      <c r="E283" s="4"/>
      <c r="F283" s="434"/>
      <c r="G283" s="437">
        <f>G256</f>
        <v>0</v>
      </c>
      <c r="H283" s="9"/>
    </row>
    <row r="284" spans="1:8" ht="17.25" thickBot="1">
      <c r="A284" s="488"/>
      <c r="B284" s="15">
        <v>13</v>
      </c>
      <c r="C284" s="4" t="s">
        <v>210</v>
      </c>
      <c r="D284" s="4"/>
      <c r="E284" s="4"/>
      <c r="F284" s="434"/>
      <c r="G284" s="437">
        <f>G269</f>
        <v>0</v>
      </c>
      <c r="H284" s="9">
        <f>G272+G273+G274+G275+G276+G277+G278+G279+G280+G281+G282+G283+G284</f>
        <v>0</v>
      </c>
    </row>
    <row r="285" spans="1:8" ht="18" customHeight="1">
      <c r="A285" s="488"/>
      <c r="B285" s="519" t="s">
        <v>143</v>
      </c>
      <c r="C285" s="520"/>
      <c r="D285" s="520"/>
      <c r="E285" s="520"/>
      <c r="F285" s="520"/>
      <c r="G285" s="444">
        <f>SUM(G272:G284)</f>
        <v>0</v>
      </c>
      <c r="H285" s="9"/>
    </row>
    <row r="286" spans="1:8">
      <c r="B286" s="34"/>
      <c r="C286" s="34"/>
      <c r="D286" s="34"/>
      <c r="E286" s="34"/>
      <c r="F286" s="445"/>
      <c r="G286" s="445"/>
    </row>
  </sheetData>
  <mergeCells count="38">
    <mergeCell ref="B271:G271"/>
    <mergeCell ref="C247:G247"/>
    <mergeCell ref="B256:F256"/>
    <mergeCell ref="B257:G257"/>
    <mergeCell ref="C258:G258"/>
    <mergeCell ref="B269:F269"/>
    <mergeCell ref="B4:G4"/>
    <mergeCell ref="C5:G5"/>
    <mergeCell ref="B130:F130"/>
    <mergeCell ref="C132:G132"/>
    <mergeCell ref="B285:F285"/>
    <mergeCell ref="B236:G236"/>
    <mergeCell ref="C158:G158"/>
    <mergeCell ref="B171:F171"/>
    <mergeCell ref="B172:G172"/>
    <mergeCell ref="C173:G173"/>
    <mergeCell ref="B185:F185"/>
    <mergeCell ref="B186:G186"/>
    <mergeCell ref="C187:G187"/>
    <mergeCell ref="C237:G237"/>
    <mergeCell ref="B245:F245"/>
    <mergeCell ref="B246:G246"/>
    <mergeCell ref="A1:A285"/>
    <mergeCell ref="B27:F27"/>
    <mergeCell ref="C29:G29"/>
    <mergeCell ref="B69:F69"/>
    <mergeCell ref="B70:G70"/>
    <mergeCell ref="C71:G71"/>
    <mergeCell ref="B114:F114"/>
    <mergeCell ref="C116:G116"/>
    <mergeCell ref="B120:F120"/>
    <mergeCell ref="C122:G122"/>
    <mergeCell ref="B225:F225"/>
    <mergeCell ref="B226:G226"/>
    <mergeCell ref="C227:G227"/>
    <mergeCell ref="B235:F235"/>
    <mergeCell ref="B156:F156"/>
    <mergeCell ref="B2:G2"/>
  </mergeCells>
  <pageMargins left="0.70866141732283461" right="0.70866141732283461" top="0.74803149606299213" bottom="0.74803149606299213" header="0.31496062992125984" footer="0.31496062992125984"/>
  <pageSetup paperSize="9" orientation="portrait" r:id="rId1"/>
  <ignoredErrors>
    <ignoredError sqref="B116 B18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68"/>
  <sheetViews>
    <sheetView topLeftCell="A136" workbookViewId="0">
      <selection activeCell="G161" sqref="G161"/>
    </sheetView>
  </sheetViews>
  <sheetFormatPr defaultRowHeight="15"/>
  <cols>
    <col min="1" max="1" width="4.5703125" customWidth="1"/>
    <col min="3" max="3" width="31.85546875" customWidth="1"/>
    <col min="5" max="5" width="11.42578125" customWidth="1"/>
    <col min="6" max="6" width="14.28515625" customWidth="1"/>
    <col min="7" max="7" width="14.5703125" customWidth="1"/>
  </cols>
  <sheetData>
    <row r="1" spans="1:8" s="3" customFormat="1" ht="17.25" thickBot="1">
      <c r="A1"/>
      <c r="B1" s="44"/>
      <c r="C1" s="45"/>
      <c r="D1" s="46"/>
      <c r="E1" s="47"/>
      <c r="F1" s="47"/>
      <c r="G1" s="48"/>
    </row>
    <row r="2" spans="1:8" s="3" customFormat="1" ht="35.25" customHeight="1" thickBot="1">
      <c r="A2"/>
      <c r="B2" s="512" t="s">
        <v>678</v>
      </c>
      <c r="C2" s="513"/>
      <c r="D2" s="513"/>
      <c r="E2" s="513"/>
      <c r="F2" s="513"/>
      <c r="G2" s="514"/>
    </row>
    <row r="3" spans="1:8" s="38" customFormat="1" ht="50.25" customHeight="1" thickBot="1">
      <c r="A3" s="36"/>
      <c r="B3" s="83" t="s">
        <v>287</v>
      </c>
      <c r="C3" s="84" t="s">
        <v>288</v>
      </c>
      <c r="D3" s="85" t="s">
        <v>289</v>
      </c>
      <c r="E3" s="85" t="s">
        <v>290</v>
      </c>
      <c r="F3" s="86" t="s">
        <v>291</v>
      </c>
      <c r="G3" s="87" t="s">
        <v>394</v>
      </c>
      <c r="H3" s="36"/>
    </row>
    <row r="4" spans="1:8" s="38" customFormat="1" ht="17.25" thickBot="1">
      <c r="A4" s="36"/>
      <c r="B4" s="541" t="s">
        <v>293</v>
      </c>
      <c r="C4" s="542"/>
      <c r="D4" s="543"/>
      <c r="E4" s="543"/>
      <c r="F4" s="543"/>
      <c r="G4" s="544"/>
      <c r="H4" s="36"/>
    </row>
    <row r="5" spans="1:8" s="38" customFormat="1" ht="17.25" thickBot="1">
      <c r="A5" s="36"/>
      <c r="B5" s="104" t="s">
        <v>294</v>
      </c>
      <c r="C5" s="528" t="s">
        <v>295</v>
      </c>
      <c r="D5" s="529"/>
      <c r="E5" s="529"/>
      <c r="F5" s="529"/>
      <c r="G5" s="530"/>
      <c r="H5" s="36"/>
    </row>
    <row r="6" spans="1:8" s="38" customFormat="1" ht="66">
      <c r="A6" s="36"/>
      <c r="B6" s="99">
        <v>1</v>
      </c>
      <c r="C6" s="100" t="s">
        <v>297</v>
      </c>
      <c r="D6" s="60" t="s">
        <v>298</v>
      </c>
      <c r="E6" s="62">
        <v>50</v>
      </c>
      <c r="F6" s="62"/>
      <c r="G6" s="97">
        <f>E6*F6</f>
        <v>0</v>
      </c>
      <c r="H6" s="36"/>
    </row>
    <row r="7" spans="1:8" s="38" customFormat="1" ht="17.25" thickBot="1">
      <c r="A7" s="36"/>
      <c r="B7" s="557" t="s">
        <v>299</v>
      </c>
      <c r="C7" s="558"/>
      <c r="D7" s="558"/>
      <c r="E7" s="558"/>
      <c r="F7" s="559"/>
      <c r="G7" s="101">
        <f>G6</f>
        <v>0</v>
      </c>
      <c r="H7" s="36"/>
    </row>
    <row r="8" spans="1:8" s="38" customFormat="1" ht="17.25" thickBot="1">
      <c r="A8" s="36"/>
      <c r="B8" s="104" t="s">
        <v>300</v>
      </c>
      <c r="C8" s="528" t="s">
        <v>56</v>
      </c>
      <c r="D8" s="529"/>
      <c r="E8" s="529"/>
      <c r="F8" s="529"/>
      <c r="G8" s="530"/>
      <c r="H8" s="36"/>
    </row>
    <row r="9" spans="1:8" s="38" customFormat="1" ht="118.5" customHeight="1">
      <c r="A9" s="36"/>
      <c r="B9" s="531">
        <v>1</v>
      </c>
      <c r="C9" s="102" t="s">
        <v>384</v>
      </c>
      <c r="D9" s="60"/>
      <c r="E9" s="60"/>
      <c r="F9" s="60"/>
      <c r="G9" s="103"/>
      <c r="H9" s="36"/>
    </row>
    <row r="10" spans="1:8" s="38" customFormat="1" ht="18">
      <c r="A10" s="36"/>
      <c r="B10" s="527"/>
      <c r="C10" s="52" t="s">
        <v>301</v>
      </c>
      <c r="D10" s="50" t="s">
        <v>385</v>
      </c>
      <c r="E10" s="51">
        <f>0.8*40</f>
        <v>32</v>
      </c>
      <c r="F10" s="51"/>
      <c r="G10" s="93">
        <f>E10*F10</f>
        <v>0</v>
      </c>
      <c r="H10" s="36"/>
    </row>
    <row r="11" spans="1:8" s="38" customFormat="1" ht="18">
      <c r="A11" s="36"/>
      <c r="B11" s="546"/>
      <c r="C11" s="49" t="s">
        <v>302</v>
      </c>
      <c r="D11" s="50" t="s">
        <v>385</v>
      </c>
      <c r="E11" s="51">
        <f>0.2*40</f>
        <v>8</v>
      </c>
      <c r="F11" s="51"/>
      <c r="G11" s="93">
        <f t="shared" ref="G11:G16" si="0">E11*F11</f>
        <v>0</v>
      </c>
      <c r="H11" s="36"/>
    </row>
    <row r="12" spans="1:8" s="38" customFormat="1" ht="33.75" customHeight="1">
      <c r="A12" s="36"/>
      <c r="B12" s="526">
        <v>2</v>
      </c>
      <c r="C12" s="53" t="s">
        <v>303</v>
      </c>
      <c r="D12" s="50" t="s">
        <v>386</v>
      </c>
      <c r="E12" s="51">
        <f>0.8*E6</f>
        <v>40</v>
      </c>
      <c r="F12" s="51"/>
      <c r="G12" s="93">
        <f t="shared" si="0"/>
        <v>0</v>
      </c>
      <c r="H12" s="36"/>
    </row>
    <row r="13" spans="1:8" s="38" customFormat="1" ht="117">
      <c r="A13" s="36"/>
      <c r="B13" s="527">
        <v>3</v>
      </c>
      <c r="C13" s="52" t="s">
        <v>387</v>
      </c>
      <c r="D13" s="50" t="s">
        <v>385</v>
      </c>
      <c r="E13" s="51">
        <f>0.8*0.1*50</f>
        <v>4.0000000000000009</v>
      </c>
      <c r="F13" s="51"/>
      <c r="G13" s="93">
        <f t="shared" si="0"/>
        <v>0</v>
      </c>
      <c r="H13" s="36"/>
    </row>
    <row r="14" spans="1:8" s="38" customFormat="1" ht="82.5">
      <c r="A14" s="36"/>
      <c r="B14" s="546">
        <v>4</v>
      </c>
      <c r="C14" s="52" t="s">
        <v>304</v>
      </c>
      <c r="D14" s="50" t="s">
        <v>385</v>
      </c>
      <c r="E14" s="51">
        <f>0.8*0.4*50-0.03*0.03*3.14*50</f>
        <v>15.858700000000004</v>
      </c>
      <c r="F14" s="51"/>
      <c r="G14" s="93">
        <f t="shared" si="0"/>
        <v>0</v>
      </c>
      <c r="H14" s="36"/>
    </row>
    <row r="15" spans="1:8" s="38" customFormat="1" ht="100.5">
      <c r="A15" s="36"/>
      <c r="B15" s="526">
        <v>5</v>
      </c>
      <c r="C15" s="54" t="s">
        <v>388</v>
      </c>
      <c r="D15" s="50" t="s">
        <v>385</v>
      </c>
      <c r="E15" s="51">
        <f>E10+E11-E16</f>
        <v>20.141299999999994</v>
      </c>
      <c r="F15" s="51"/>
      <c r="G15" s="93">
        <f t="shared" si="0"/>
        <v>0</v>
      </c>
      <c r="H15" s="36"/>
    </row>
    <row r="16" spans="1:8" s="38" customFormat="1" ht="84">
      <c r="A16" s="36"/>
      <c r="B16" s="527">
        <v>6</v>
      </c>
      <c r="C16" s="52" t="s">
        <v>389</v>
      </c>
      <c r="D16" s="50" t="s">
        <v>385</v>
      </c>
      <c r="E16" s="51">
        <f>E13+E14</f>
        <v>19.858700000000006</v>
      </c>
      <c r="F16" s="51"/>
      <c r="G16" s="93">
        <f t="shared" si="0"/>
        <v>0</v>
      </c>
      <c r="H16" s="36"/>
    </row>
    <row r="17" spans="1:8" s="38" customFormat="1" ht="17.25" thickBot="1">
      <c r="A17" s="36"/>
      <c r="B17" s="557" t="s">
        <v>305</v>
      </c>
      <c r="C17" s="558"/>
      <c r="D17" s="558"/>
      <c r="E17" s="558"/>
      <c r="F17" s="559"/>
      <c r="G17" s="101">
        <f>SUM(G10:G16)</f>
        <v>0</v>
      </c>
      <c r="H17" s="36"/>
    </row>
    <row r="18" spans="1:8" s="38" customFormat="1" ht="17.25" thickBot="1">
      <c r="A18" s="36"/>
      <c r="B18" s="104" t="s">
        <v>306</v>
      </c>
      <c r="C18" s="528" t="s">
        <v>307</v>
      </c>
      <c r="D18" s="529"/>
      <c r="E18" s="529"/>
      <c r="F18" s="529"/>
      <c r="G18" s="530"/>
      <c r="H18" s="36"/>
    </row>
    <row r="19" spans="1:8" s="38" customFormat="1" ht="99">
      <c r="A19" s="36"/>
      <c r="B19" s="545">
        <v>1</v>
      </c>
      <c r="C19" s="106" t="s">
        <v>308</v>
      </c>
      <c r="D19" s="107"/>
      <c r="E19" s="107"/>
      <c r="F19" s="107"/>
      <c r="G19" s="108"/>
      <c r="H19" s="36"/>
    </row>
    <row r="20" spans="1:8" s="38" customFormat="1" ht="16.5">
      <c r="A20" s="36"/>
      <c r="B20" s="527"/>
      <c r="C20" s="55" t="s">
        <v>309</v>
      </c>
      <c r="D20" s="50" t="s">
        <v>298</v>
      </c>
      <c r="E20" s="51">
        <v>11</v>
      </c>
      <c r="F20" s="51"/>
      <c r="G20" s="93">
        <f>E20*F20</f>
        <v>0</v>
      </c>
      <c r="H20" s="36"/>
    </row>
    <row r="21" spans="1:8" s="38" customFormat="1" ht="16.5">
      <c r="A21" s="36"/>
      <c r="B21" s="546"/>
      <c r="C21" s="55" t="s">
        <v>310</v>
      </c>
      <c r="D21" s="50" t="s">
        <v>298</v>
      </c>
      <c r="E21" s="51">
        <v>18</v>
      </c>
      <c r="F21" s="51"/>
      <c r="G21" s="93">
        <f>E21*F21</f>
        <v>0</v>
      </c>
      <c r="H21" s="36"/>
    </row>
    <row r="22" spans="1:8" s="38" customFormat="1" ht="82.5">
      <c r="A22" s="36"/>
      <c r="B22" s="526">
        <v>2</v>
      </c>
      <c r="C22" s="4" t="s">
        <v>311</v>
      </c>
      <c r="D22" s="50"/>
      <c r="E22" s="50"/>
      <c r="F22" s="50"/>
      <c r="G22" s="96"/>
      <c r="H22" s="36"/>
    </row>
    <row r="23" spans="1:8" s="38" customFormat="1" ht="16.5">
      <c r="A23" s="36"/>
      <c r="B23" s="546"/>
      <c r="C23" s="56" t="s">
        <v>312</v>
      </c>
      <c r="D23" s="50" t="s">
        <v>298</v>
      </c>
      <c r="E23" s="51">
        <v>15</v>
      </c>
      <c r="F23" s="51"/>
      <c r="G23" s="93">
        <f>E23*F23</f>
        <v>0</v>
      </c>
      <c r="H23" s="36"/>
    </row>
    <row r="24" spans="1:8" s="38" customFormat="1" ht="115.5">
      <c r="A24" s="36"/>
      <c r="B24" s="526">
        <v>3</v>
      </c>
      <c r="C24" s="57" t="s">
        <v>313</v>
      </c>
      <c r="D24" s="50"/>
      <c r="E24" s="50"/>
      <c r="F24" s="50"/>
      <c r="G24" s="96"/>
      <c r="H24" s="36"/>
    </row>
    <row r="25" spans="1:8" s="38" customFormat="1" ht="16.5">
      <c r="A25" s="36"/>
      <c r="B25" s="527"/>
      <c r="C25" s="56" t="s">
        <v>314</v>
      </c>
      <c r="D25" s="50" t="s">
        <v>298</v>
      </c>
      <c r="E25" s="51">
        <v>6</v>
      </c>
      <c r="F25" s="51"/>
      <c r="G25" s="93">
        <f>E25*F25</f>
        <v>0</v>
      </c>
      <c r="H25" s="36"/>
    </row>
    <row r="26" spans="1:8" s="38" customFormat="1" ht="82.5">
      <c r="A26" s="36"/>
      <c r="B26" s="526">
        <v>4</v>
      </c>
      <c r="C26" s="57" t="s">
        <v>315</v>
      </c>
      <c r="D26" s="50"/>
      <c r="E26" s="50"/>
      <c r="F26" s="50"/>
      <c r="G26" s="96"/>
      <c r="H26" s="36"/>
    </row>
    <row r="27" spans="1:8" s="38" customFormat="1" ht="33">
      <c r="A27" s="36"/>
      <c r="B27" s="527"/>
      <c r="C27" s="55" t="s">
        <v>316</v>
      </c>
      <c r="D27" s="50" t="s">
        <v>317</v>
      </c>
      <c r="E27" s="58">
        <v>2</v>
      </c>
      <c r="F27" s="51"/>
      <c r="G27" s="93">
        <f>E27*F27</f>
        <v>0</v>
      </c>
      <c r="H27" s="36"/>
    </row>
    <row r="28" spans="1:8" s="40" customFormat="1" ht="33">
      <c r="A28" s="39"/>
      <c r="B28" s="527"/>
      <c r="C28" s="55" t="s">
        <v>318</v>
      </c>
      <c r="D28" s="50" t="s">
        <v>317</v>
      </c>
      <c r="E28" s="58">
        <v>1</v>
      </c>
      <c r="F28" s="51"/>
      <c r="G28" s="93">
        <f>E28*F28</f>
        <v>0</v>
      </c>
      <c r="H28" s="39"/>
    </row>
    <row r="29" spans="1:8" s="38" customFormat="1" ht="33">
      <c r="A29" s="36"/>
      <c r="B29" s="527"/>
      <c r="C29" s="59" t="s">
        <v>319</v>
      </c>
      <c r="D29" s="60" t="s">
        <v>317</v>
      </c>
      <c r="E29" s="61">
        <v>1</v>
      </c>
      <c r="F29" s="62"/>
      <c r="G29" s="97">
        <f>E29*F29</f>
        <v>0</v>
      </c>
      <c r="H29" s="36"/>
    </row>
    <row r="30" spans="1:8" s="38" customFormat="1" ht="33">
      <c r="A30" s="36"/>
      <c r="B30" s="527"/>
      <c r="C30" s="55" t="s">
        <v>320</v>
      </c>
      <c r="D30" s="50" t="s">
        <v>317</v>
      </c>
      <c r="E30" s="58">
        <v>1</v>
      </c>
      <c r="F30" s="51"/>
      <c r="G30" s="93">
        <f>E30*F30</f>
        <v>0</v>
      </c>
      <c r="H30" s="36"/>
    </row>
    <row r="31" spans="1:8" s="38" customFormat="1" ht="66">
      <c r="A31" s="36"/>
      <c r="B31" s="526">
        <v>5</v>
      </c>
      <c r="C31" s="57" t="s">
        <v>321</v>
      </c>
      <c r="D31" s="50"/>
      <c r="E31" s="50"/>
      <c r="F31" s="50"/>
      <c r="G31" s="96"/>
      <c r="H31" s="36"/>
    </row>
    <row r="32" spans="1:8" s="38" customFormat="1" ht="16.5">
      <c r="A32" s="36"/>
      <c r="B32" s="531"/>
      <c r="C32" s="63" t="s">
        <v>322</v>
      </c>
      <c r="D32" s="50" t="s">
        <v>317</v>
      </c>
      <c r="E32" s="50">
        <v>1</v>
      </c>
      <c r="F32" s="51"/>
      <c r="G32" s="93">
        <f>E32*F32</f>
        <v>0</v>
      </c>
      <c r="H32" s="36"/>
    </row>
    <row r="33" spans="1:18" s="38" customFormat="1" ht="49.5">
      <c r="A33" s="36"/>
      <c r="B33" s="531"/>
      <c r="C33" s="63" t="s">
        <v>323</v>
      </c>
      <c r="D33" s="50" t="s">
        <v>317</v>
      </c>
      <c r="E33" s="50">
        <v>1</v>
      </c>
      <c r="F33" s="51"/>
      <c r="G33" s="93">
        <f t="shared" ref="G33:G39" si="1">E33*F33</f>
        <v>0</v>
      </c>
      <c r="H33" s="36"/>
    </row>
    <row r="34" spans="1:18" s="38" customFormat="1" ht="16.5">
      <c r="A34" s="36"/>
      <c r="B34" s="531"/>
      <c r="C34" s="63" t="s">
        <v>324</v>
      </c>
      <c r="D34" s="50" t="s">
        <v>317</v>
      </c>
      <c r="E34" s="50">
        <v>2</v>
      </c>
      <c r="F34" s="51"/>
      <c r="G34" s="93">
        <f t="shared" si="1"/>
        <v>0</v>
      </c>
      <c r="H34" s="36"/>
    </row>
    <row r="35" spans="1:18" s="38" customFormat="1" ht="16.5">
      <c r="A35" s="36"/>
      <c r="B35" s="532"/>
      <c r="C35" s="55" t="s">
        <v>325</v>
      </c>
      <c r="D35" s="50" t="s">
        <v>317</v>
      </c>
      <c r="E35" s="58">
        <v>1</v>
      </c>
      <c r="F35" s="51"/>
      <c r="G35" s="93">
        <f t="shared" si="1"/>
        <v>0</v>
      </c>
      <c r="H35" s="36"/>
      <c r="M35" s="41"/>
      <c r="N35" s="41"/>
      <c r="O35" s="41"/>
      <c r="P35" s="41"/>
      <c r="Q35" s="41"/>
      <c r="R35" s="41"/>
    </row>
    <row r="36" spans="1:18" s="38" customFormat="1" ht="16.5">
      <c r="A36" s="36"/>
      <c r="B36" s="532"/>
      <c r="C36" s="55" t="s">
        <v>326</v>
      </c>
      <c r="D36" s="50" t="s">
        <v>317</v>
      </c>
      <c r="E36" s="58">
        <v>1</v>
      </c>
      <c r="F36" s="51"/>
      <c r="G36" s="93">
        <f t="shared" si="1"/>
        <v>0</v>
      </c>
      <c r="H36" s="36"/>
    </row>
    <row r="37" spans="1:18" s="38" customFormat="1" ht="66">
      <c r="A37" s="36"/>
      <c r="B37" s="92">
        <v>6</v>
      </c>
      <c r="C37" s="57" t="s">
        <v>327</v>
      </c>
      <c r="D37" s="50" t="s">
        <v>298</v>
      </c>
      <c r="E37" s="51">
        <v>50</v>
      </c>
      <c r="F37" s="51"/>
      <c r="G37" s="93">
        <f t="shared" si="1"/>
        <v>0</v>
      </c>
      <c r="H37" s="36"/>
    </row>
    <row r="38" spans="1:18" s="38" customFormat="1" ht="115.5">
      <c r="A38" s="36"/>
      <c r="B38" s="92">
        <v>7</v>
      </c>
      <c r="C38" s="52" t="s">
        <v>328</v>
      </c>
      <c r="D38" s="50" t="s">
        <v>298</v>
      </c>
      <c r="E38" s="51">
        <v>50</v>
      </c>
      <c r="F38" s="51"/>
      <c r="G38" s="93">
        <f t="shared" si="1"/>
        <v>0</v>
      </c>
      <c r="H38" s="36"/>
    </row>
    <row r="39" spans="1:18" s="38" customFormat="1" ht="115.5">
      <c r="A39" s="36"/>
      <c r="B39" s="92">
        <v>8</v>
      </c>
      <c r="C39" s="49" t="s">
        <v>329</v>
      </c>
      <c r="D39" s="50" t="s">
        <v>298</v>
      </c>
      <c r="E39" s="51">
        <v>50</v>
      </c>
      <c r="F39" s="51"/>
      <c r="G39" s="93">
        <f t="shared" si="1"/>
        <v>0</v>
      </c>
      <c r="H39" s="36"/>
    </row>
    <row r="40" spans="1:18" s="38" customFormat="1" ht="17.25" thickBot="1">
      <c r="A40" s="36"/>
      <c r="B40" s="536" t="s">
        <v>330</v>
      </c>
      <c r="C40" s="537"/>
      <c r="D40" s="537"/>
      <c r="E40" s="537"/>
      <c r="F40" s="537"/>
      <c r="G40" s="110">
        <f>SUM(G20:G39)</f>
        <v>0</v>
      </c>
      <c r="H40" s="36"/>
    </row>
    <row r="41" spans="1:18" s="38" customFormat="1" ht="17.25" thickBot="1">
      <c r="A41" s="36"/>
      <c r="B41" s="538" t="s">
        <v>330</v>
      </c>
      <c r="C41" s="539"/>
      <c r="D41" s="539"/>
      <c r="E41" s="539"/>
      <c r="F41" s="540"/>
      <c r="G41" s="109">
        <f>G7+G17+G40</f>
        <v>0</v>
      </c>
      <c r="H41" s="36"/>
    </row>
    <row r="42" spans="1:18" s="38" customFormat="1" ht="12.75" customHeight="1" thickBot="1">
      <c r="A42" s="36"/>
      <c r="B42" s="64"/>
      <c r="C42" s="64"/>
      <c r="D42" s="65"/>
      <c r="E42" s="65"/>
      <c r="F42" s="65"/>
      <c r="G42" s="65"/>
      <c r="H42" s="36"/>
    </row>
    <row r="43" spans="1:18" s="38" customFormat="1" ht="50.25" thickBot="1">
      <c r="A43" s="36"/>
      <c r="B43" s="83" t="s">
        <v>287</v>
      </c>
      <c r="C43" s="84" t="s">
        <v>288</v>
      </c>
      <c r="D43" s="85" t="s">
        <v>289</v>
      </c>
      <c r="E43" s="85" t="s">
        <v>290</v>
      </c>
      <c r="F43" s="86" t="s">
        <v>291</v>
      </c>
      <c r="G43" s="87" t="s">
        <v>292</v>
      </c>
      <c r="H43" s="36"/>
    </row>
    <row r="44" spans="1:18" s="38" customFormat="1" ht="17.25" thickBot="1">
      <c r="A44" s="36"/>
      <c r="B44" s="541" t="s">
        <v>331</v>
      </c>
      <c r="C44" s="542"/>
      <c r="D44" s="543"/>
      <c r="E44" s="543"/>
      <c r="F44" s="543"/>
      <c r="G44" s="544"/>
      <c r="H44" s="36"/>
    </row>
    <row r="45" spans="1:18" s="38" customFormat="1" ht="17.25" thickBot="1">
      <c r="A45" s="36"/>
      <c r="B45" s="104" t="s">
        <v>294</v>
      </c>
      <c r="C45" s="528" t="s">
        <v>295</v>
      </c>
      <c r="D45" s="529"/>
      <c r="E45" s="529"/>
      <c r="F45" s="529"/>
      <c r="G45" s="530"/>
      <c r="H45" s="36"/>
    </row>
    <row r="46" spans="1:18" s="38" customFormat="1" ht="66">
      <c r="A46" s="36"/>
      <c r="B46" s="99">
        <v>1</v>
      </c>
      <c r="C46" s="100" t="s">
        <v>332</v>
      </c>
      <c r="D46" s="60" t="s">
        <v>298</v>
      </c>
      <c r="E46" s="62">
        <v>28</v>
      </c>
      <c r="F46" s="62"/>
      <c r="G46" s="97">
        <f>E46*F46</f>
        <v>0</v>
      </c>
      <c r="H46" s="36"/>
    </row>
    <row r="47" spans="1:18" s="38" customFormat="1" ht="17.25" thickBot="1">
      <c r="A47" s="36"/>
      <c r="B47" s="533" t="s">
        <v>299</v>
      </c>
      <c r="C47" s="534"/>
      <c r="D47" s="534"/>
      <c r="E47" s="534"/>
      <c r="F47" s="535"/>
      <c r="G47" s="111">
        <f>G46</f>
        <v>0</v>
      </c>
      <c r="H47" s="36"/>
    </row>
    <row r="48" spans="1:18" s="38" customFormat="1" ht="17.25" thickBot="1">
      <c r="A48" s="36"/>
      <c r="B48" s="104" t="s">
        <v>300</v>
      </c>
      <c r="C48" s="528" t="s">
        <v>56</v>
      </c>
      <c r="D48" s="529"/>
      <c r="E48" s="529"/>
      <c r="F48" s="529"/>
      <c r="G48" s="530"/>
      <c r="H48" s="36"/>
    </row>
    <row r="49" spans="1:8" s="38" customFormat="1" ht="151.5">
      <c r="A49" s="36"/>
      <c r="B49" s="545">
        <v>1</v>
      </c>
      <c r="C49" s="112" t="s">
        <v>390</v>
      </c>
      <c r="D49" s="113"/>
      <c r="E49" s="113"/>
      <c r="F49" s="113"/>
      <c r="G49" s="114"/>
      <c r="H49" s="36"/>
    </row>
    <row r="50" spans="1:8" s="38" customFormat="1" ht="18">
      <c r="A50" s="36"/>
      <c r="B50" s="527"/>
      <c r="C50" s="52" t="s">
        <v>301</v>
      </c>
      <c r="D50" s="50" t="s">
        <v>385</v>
      </c>
      <c r="E50" s="51">
        <f>0.8*29</f>
        <v>23.200000000000003</v>
      </c>
      <c r="F50" s="51"/>
      <c r="G50" s="93">
        <f>E50*F50</f>
        <v>0</v>
      </c>
      <c r="H50" s="36"/>
    </row>
    <row r="51" spans="1:8" s="38" customFormat="1" ht="18">
      <c r="A51" s="36"/>
      <c r="B51" s="546"/>
      <c r="C51" s="49" t="s">
        <v>302</v>
      </c>
      <c r="D51" s="50" t="s">
        <v>385</v>
      </c>
      <c r="E51" s="51">
        <f>0.2*29</f>
        <v>5.8000000000000007</v>
      </c>
      <c r="F51" s="51"/>
      <c r="G51" s="93">
        <f t="shared" ref="G51:G56" si="2">E51*F51</f>
        <v>0</v>
      </c>
      <c r="H51" s="36"/>
    </row>
    <row r="52" spans="1:8" s="38" customFormat="1" ht="33">
      <c r="A52" s="36"/>
      <c r="B52" s="92">
        <v>2</v>
      </c>
      <c r="C52" s="53" t="s">
        <v>333</v>
      </c>
      <c r="D52" s="50" t="s">
        <v>386</v>
      </c>
      <c r="E52" s="51">
        <f>0.8*28</f>
        <v>22.400000000000002</v>
      </c>
      <c r="F52" s="51"/>
      <c r="G52" s="93">
        <f t="shared" si="2"/>
        <v>0</v>
      </c>
      <c r="H52" s="36"/>
    </row>
    <row r="53" spans="1:8" s="38" customFormat="1" ht="77.25" customHeight="1">
      <c r="A53" s="36"/>
      <c r="B53" s="92">
        <v>3</v>
      </c>
      <c r="C53" s="52" t="s">
        <v>391</v>
      </c>
      <c r="D53" s="50" t="s">
        <v>385</v>
      </c>
      <c r="E53" s="51">
        <f>0.8*0.1*28</f>
        <v>2.2400000000000002</v>
      </c>
      <c r="F53" s="51"/>
      <c r="G53" s="93">
        <f t="shared" si="2"/>
        <v>0</v>
      </c>
      <c r="H53" s="36"/>
    </row>
    <row r="54" spans="1:8" s="43" customFormat="1" ht="82.5">
      <c r="A54" s="42"/>
      <c r="B54" s="92">
        <v>4</v>
      </c>
      <c r="C54" s="52" t="s">
        <v>334</v>
      </c>
      <c r="D54" s="50" t="s">
        <v>385</v>
      </c>
      <c r="E54" s="51">
        <f>0.8*0.45*28-0.08*0.08*3.14*28</f>
        <v>9.5173120000000022</v>
      </c>
      <c r="F54" s="51"/>
      <c r="G54" s="93">
        <f t="shared" si="2"/>
        <v>0</v>
      </c>
      <c r="H54" s="42"/>
    </row>
    <row r="55" spans="1:8" s="38" customFormat="1" ht="100.5">
      <c r="A55" s="36"/>
      <c r="B55" s="92">
        <v>5</v>
      </c>
      <c r="C55" s="54" t="s">
        <v>388</v>
      </c>
      <c r="D55" s="50" t="s">
        <v>385</v>
      </c>
      <c r="E55" s="51">
        <f>E50+E51-E56</f>
        <v>17.242688000000001</v>
      </c>
      <c r="F55" s="51"/>
      <c r="G55" s="93">
        <f t="shared" si="2"/>
        <v>0</v>
      </c>
      <c r="H55" s="36"/>
    </row>
    <row r="56" spans="1:8" s="38" customFormat="1" ht="84">
      <c r="A56" s="36"/>
      <c r="B56" s="115">
        <v>6</v>
      </c>
      <c r="C56" s="52" t="s">
        <v>389</v>
      </c>
      <c r="D56" s="50" t="s">
        <v>385</v>
      </c>
      <c r="E56" s="51">
        <f>E53+E54</f>
        <v>11.757312000000002</v>
      </c>
      <c r="F56" s="51"/>
      <c r="G56" s="93">
        <f t="shared" si="2"/>
        <v>0</v>
      </c>
      <c r="H56" s="36"/>
    </row>
    <row r="57" spans="1:8" s="38" customFormat="1" ht="17.25" thickBot="1">
      <c r="A57" s="36"/>
      <c r="B57" s="533" t="s">
        <v>305</v>
      </c>
      <c r="C57" s="534"/>
      <c r="D57" s="534"/>
      <c r="E57" s="534"/>
      <c r="F57" s="535"/>
      <c r="G57" s="111">
        <f>SUM(G50:G56)</f>
        <v>0</v>
      </c>
      <c r="H57" s="36"/>
    </row>
    <row r="58" spans="1:8" s="38" customFormat="1" ht="17.25" thickBot="1">
      <c r="A58" s="36"/>
      <c r="B58" s="119" t="s">
        <v>306</v>
      </c>
      <c r="C58" s="567" t="s">
        <v>307</v>
      </c>
      <c r="D58" s="568"/>
      <c r="E58" s="568"/>
      <c r="F58" s="568"/>
      <c r="G58" s="569"/>
      <c r="H58" s="36"/>
    </row>
    <row r="59" spans="1:8" s="38" customFormat="1" ht="115.5">
      <c r="A59" s="36"/>
      <c r="B59" s="561">
        <v>1</v>
      </c>
      <c r="C59" s="112" t="s">
        <v>335</v>
      </c>
      <c r="D59" s="90"/>
      <c r="E59" s="90"/>
      <c r="F59" s="90"/>
      <c r="G59" s="91"/>
      <c r="H59" s="36"/>
    </row>
    <row r="60" spans="1:8" s="38" customFormat="1" ht="33">
      <c r="A60" s="36"/>
      <c r="B60" s="562"/>
      <c r="C60" s="120" t="s">
        <v>336</v>
      </c>
      <c r="D60" s="50" t="s">
        <v>298</v>
      </c>
      <c r="E60" s="51">
        <v>28</v>
      </c>
      <c r="F60" s="51"/>
      <c r="G60" s="93">
        <f>E60*F60</f>
        <v>0</v>
      </c>
      <c r="H60" s="36"/>
    </row>
    <row r="61" spans="1:8" s="38" customFormat="1" ht="66">
      <c r="A61" s="36"/>
      <c r="B61" s="563">
        <v>2</v>
      </c>
      <c r="C61" s="57" t="s">
        <v>337</v>
      </c>
      <c r="D61" s="50"/>
      <c r="E61" s="51"/>
      <c r="F61" s="51"/>
      <c r="G61" s="93"/>
      <c r="H61" s="36"/>
    </row>
    <row r="62" spans="1:8" s="38" customFormat="1" ht="16.5">
      <c r="A62" s="36"/>
      <c r="B62" s="564"/>
      <c r="C62" s="120" t="s">
        <v>338</v>
      </c>
      <c r="D62" s="50" t="s">
        <v>317</v>
      </c>
      <c r="E62" s="51">
        <v>1</v>
      </c>
      <c r="F62" s="51"/>
      <c r="G62" s="93">
        <f>E62*F62</f>
        <v>0</v>
      </c>
      <c r="H62" s="36"/>
    </row>
    <row r="63" spans="1:8" s="38" customFormat="1" ht="16.5">
      <c r="A63" s="36"/>
      <c r="B63" s="564"/>
      <c r="C63" s="120" t="s">
        <v>339</v>
      </c>
      <c r="D63" s="50" t="s">
        <v>317</v>
      </c>
      <c r="E63" s="51">
        <v>1</v>
      </c>
      <c r="F63" s="51"/>
      <c r="G63" s="93">
        <f>E63*F63</f>
        <v>0</v>
      </c>
      <c r="H63" s="36"/>
    </row>
    <row r="64" spans="1:8" s="38" customFormat="1" ht="66">
      <c r="A64" s="36"/>
      <c r="B64" s="117">
        <v>3</v>
      </c>
      <c r="C64" s="57" t="s">
        <v>340</v>
      </c>
      <c r="D64" s="50" t="s">
        <v>317</v>
      </c>
      <c r="E64" s="51">
        <v>2</v>
      </c>
      <c r="F64" s="51"/>
      <c r="G64" s="93">
        <f>E64*F64</f>
        <v>0</v>
      </c>
      <c r="H64" s="36"/>
    </row>
    <row r="65" spans="1:8" s="38" customFormat="1" ht="66">
      <c r="A65" s="36"/>
      <c r="B65" s="117">
        <v>4</v>
      </c>
      <c r="C65" s="121" t="s">
        <v>341</v>
      </c>
      <c r="D65" s="50" t="s">
        <v>298</v>
      </c>
      <c r="E65" s="51">
        <v>28</v>
      </c>
      <c r="F65" s="51"/>
      <c r="G65" s="93">
        <f>E65*F65</f>
        <v>0</v>
      </c>
      <c r="H65" s="36"/>
    </row>
    <row r="66" spans="1:8" s="38" customFormat="1" ht="82.5">
      <c r="A66" s="36"/>
      <c r="B66" s="117">
        <v>5</v>
      </c>
      <c r="C66" s="122" t="s">
        <v>342</v>
      </c>
      <c r="D66" s="50" t="s">
        <v>298</v>
      </c>
      <c r="E66" s="51">
        <v>28</v>
      </c>
      <c r="F66" s="51"/>
      <c r="G66" s="93">
        <f>E66*F66</f>
        <v>0</v>
      </c>
      <c r="H66" s="36"/>
    </row>
    <row r="67" spans="1:8" s="38" customFormat="1" ht="17.25" thickBot="1">
      <c r="A67" s="36"/>
      <c r="B67" s="565" t="s">
        <v>343</v>
      </c>
      <c r="C67" s="566"/>
      <c r="D67" s="566"/>
      <c r="E67" s="566"/>
      <c r="F67" s="566"/>
      <c r="G67" s="111">
        <f>SUM(G60:G66)</f>
        <v>0</v>
      </c>
      <c r="H67" s="36"/>
    </row>
    <row r="68" spans="1:8" s="38" customFormat="1" ht="17.25" thickBot="1">
      <c r="A68" s="36"/>
      <c r="B68" s="553" t="s">
        <v>330</v>
      </c>
      <c r="C68" s="554"/>
      <c r="D68" s="554"/>
      <c r="E68" s="554"/>
      <c r="F68" s="555"/>
      <c r="G68" s="105">
        <f>G47+G57+G67</f>
        <v>0</v>
      </c>
      <c r="H68" s="36"/>
    </row>
    <row r="69" spans="1:8" s="38" customFormat="1" ht="17.25" thickBot="1">
      <c r="A69" s="36"/>
      <c r="B69" s="69"/>
      <c r="C69" s="69"/>
      <c r="D69" s="69"/>
      <c r="E69" s="69"/>
      <c r="F69" s="69"/>
      <c r="G69" s="70"/>
      <c r="H69" s="36"/>
    </row>
    <row r="70" spans="1:8" s="38" customFormat="1" ht="50.25" thickBot="1">
      <c r="A70" s="36"/>
      <c r="B70" s="83" t="s">
        <v>287</v>
      </c>
      <c r="C70" s="84" t="s">
        <v>288</v>
      </c>
      <c r="D70" s="85" t="s">
        <v>289</v>
      </c>
      <c r="E70" s="85" t="s">
        <v>290</v>
      </c>
      <c r="F70" s="86" t="s">
        <v>291</v>
      </c>
      <c r="G70" s="87" t="s">
        <v>292</v>
      </c>
      <c r="H70" s="36"/>
    </row>
    <row r="71" spans="1:8" s="38" customFormat="1" ht="17.25" thickBot="1">
      <c r="A71" s="36"/>
      <c r="B71" s="541" t="s">
        <v>344</v>
      </c>
      <c r="C71" s="542"/>
      <c r="D71" s="543"/>
      <c r="E71" s="543"/>
      <c r="F71" s="543"/>
      <c r="G71" s="544"/>
      <c r="H71" s="36"/>
    </row>
    <row r="72" spans="1:8" s="38" customFormat="1" ht="17.25" thickBot="1">
      <c r="A72" s="36"/>
      <c r="B72" s="104" t="s">
        <v>294</v>
      </c>
      <c r="C72" s="528" t="s">
        <v>295</v>
      </c>
      <c r="D72" s="529"/>
      <c r="E72" s="529"/>
      <c r="F72" s="529"/>
      <c r="G72" s="530"/>
      <c r="H72" s="36"/>
    </row>
    <row r="73" spans="1:8" s="38" customFormat="1" ht="66">
      <c r="A73" s="36"/>
      <c r="B73" s="123">
        <v>1</v>
      </c>
      <c r="C73" s="124" t="s">
        <v>345</v>
      </c>
      <c r="D73" s="107" t="s">
        <v>298</v>
      </c>
      <c r="E73" s="125">
        <v>60</v>
      </c>
      <c r="F73" s="125"/>
      <c r="G73" s="126">
        <f>E73*F73</f>
        <v>0</v>
      </c>
      <c r="H73" s="36"/>
    </row>
    <row r="74" spans="1:8" s="38" customFormat="1" ht="17.25" thickBot="1">
      <c r="A74" s="36"/>
      <c r="B74" s="533" t="s">
        <v>346</v>
      </c>
      <c r="C74" s="534"/>
      <c r="D74" s="534"/>
      <c r="E74" s="534"/>
      <c r="F74" s="535"/>
      <c r="G74" s="111">
        <f>G73</f>
        <v>0</v>
      </c>
      <c r="H74" s="36"/>
    </row>
    <row r="75" spans="1:8" s="38" customFormat="1" ht="17.25" thickBot="1">
      <c r="A75" s="36"/>
      <c r="B75" s="104" t="s">
        <v>300</v>
      </c>
      <c r="C75" s="528" t="s">
        <v>56</v>
      </c>
      <c r="D75" s="529"/>
      <c r="E75" s="529"/>
      <c r="F75" s="529"/>
      <c r="G75" s="530"/>
      <c r="H75" s="36"/>
    </row>
    <row r="76" spans="1:8" s="38" customFormat="1" ht="151.5">
      <c r="A76" s="36"/>
      <c r="B76" s="545">
        <v>1</v>
      </c>
      <c r="C76" s="112" t="s">
        <v>392</v>
      </c>
      <c r="D76" s="113"/>
      <c r="E76" s="113"/>
      <c r="F76" s="113"/>
      <c r="G76" s="114"/>
      <c r="H76" s="36"/>
    </row>
    <row r="77" spans="1:8" s="38" customFormat="1" ht="18">
      <c r="A77" s="36"/>
      <c r="B77" s="527"/>
      <c r="C77" s="52" t="s">
        <v>301</v>
      </c>
      <c r="D77" s="50" t="s">
        <v>385</v>
      </c>
      <c r="E77" s="51">
        <f>0.8*57.6</f>
        <v>46.080000000000005</v>
      </c>
      <c r="F77" s="51"/>
      <c r="G77" s="93">
        <f>E77*F77</f>
        <v>0</v>
      </c>
      <c r="H77" s="36"/>
    </row>
    <row r="78" spans="1:8" s="38" customFormat="1" ht="18">
      <c r="A78" s="36"/>
      <c r="B78" s="546"/>
      <c r="C78" s="49" t="s">
        <v>302</v>
      </c>
      <c r="D78" s="50" t="s">
        <v>385</v>
      </c>
      <c r="E78" s="51">
        <f>0.2*57.6</f>
        <v>11.520000000000001</v>
      </c>
      <c r="F78" s="51"/>
      <c r="G78" s="93">
        <f t="shared" ref="G78:G83" si="3">E78*F78</f>
        <v>0</v>
      </c>
      <c r="H78" s="36"/>
    </row>
    <row r="79" spans="1:8" s="38" customFormat="1" ht="33">
      <c r="A79" s="36"/>
      <c r="B79" s="92">
        <v>2</v>
      </c>
      <c r="C79" s="53" t="s">
        <v>347</v>
      </c>
      <c r="D79" s="50" t="s">
        <v>386</v>
      </c>
      <c r="E79" s="51">
        <f>0.8*60</f>
        <v>48</v>
      </c>
      <c r="F79" s="51"/>
      <c r="G79" s="93">
        <f t="shared" si="3"/>
        <v>0</v>
      </c>
      <c r="H79" s="36"/>
    </row>
    <row r="80" spans="1:8" s="38" customFormat="1" ht="117">
      <c r="A80" s="36"/>
      <c r="B80" s="92">
        <v>3</v>
      </c>
      <c r="C80" s="52" t="s">
        <v>393</v>
      </c>
      <c r="D80" s="50" t="s">
        <v>385</v>
      </c>
      <c r="E80" s="51">
        <f>0.8*0.1*60</f>
        <v>4.8000000000000007</v>
      </c>
      <c r="F80" s="51"/>
      <c r="G80" s="93">
        <f t="shared" si="3"/>
        <v>0</v>
      </c>
      <c r="H80" s="36"/>
    </row>
    <row r="81" spans="1:8" s="38" customFormat="1" ht="82.5">
      <c r="A81" s="36"/>
      <c r="B81" s="92">
        <v>4</v>
      </c>
      <c r="C81" s="52" t="s">
        <v>348</v>
      </c>
      <c r="D81" s="50" t="s">
        <v>385</v>
      </c>
      <c r="E81" s="51">
        <f>0.8*0.45*60-0.08*0.08*3.14*60</f>
        <v>20.39424</v>
      </c>
      <c r="F81" s="51"/>
      <c r="G81" s="93">
        <f t="shared" si="3"/>
        <v>0</v>
      </c>
      <c r="H81" s="36"/>
    </row>
    <row r="82" spans="1:8" s="38" customFormat="1" ht="100.5">
      <c r="A82" s="36"/>
      <c r="B82" s="92">
        <v>5</v>
      </c>
      <c r="C82" s="54" t="s">
        <v>388</v>
      </c>
      <c r="D82" s="50" t="s">
        <v>385</v>
      </c>
      <c r="E82" s="51">
        <f>E77+E78-E83</f>
        <v>32.405760000000008</v>
      </c>
      <c r="F82" s="51"/>
      <c r="G82" s="93">
        <f t="shared" si="3"/>
        <v>0</v>
      </c>
      <c r="H82" s="36"/>
    </row>
    <row r="83" spans="1:8" s="38" customFormat="1" ht="84">
      <c r="A83" s="36"/>
      <c r="B83" s="115">
        <v>6</v>
      </c>
      <c r="C83" s="52" t="s">
        <v>389</v>
      </c>
      <c r="D83" s="50" t="s">
        <v>385</v>
      </c>
      <c r="E83" s="51">
        <f>E80+E81</f>
        <v>25.194240000000001</v>
      </c>
      <c r="F83" s="51"/>
      <c r="G83" s="93">
        <f t="shared" si="3"/>
        <v>0</v>
      </c>
      <c r="H83" s="36"/>
    </row>
    <row r="84" spans="1:8" s="38" customFormat="1" ht="17.25" thickBot="1">
      <c r="A84" s="36"/>
      <c r="B84" s="533" t="s">
        <v>305</v>
      </c>
      <c r="C84" s="534"/>
      <c r="D84" s="534"/>
      <c r="E84" s="534"/>
      <c r="F84" s="535"/>
      <c r="G84" s="111">
        <f>SUM(G77:G83)</f>
        <v>0</v>
      </c>
      <c r="H84" s="36"/>
    </row>
    <row r="85" spans="1:8" s="38" customFormat="1" ht="17.25" thickBot="1">
      <c r="A85" s="36"/>
      <c r="B85" s="104" t="s">
        <v>306</v>
      </c>
      <c r="C85" s="528" t="s">
        <v>307</v>
      </c>
      <c r="D85" s="529"/>
      <c r="E85" s="529"/>
      <c r="F85" s="529"/>
      <c r="G85" s="530"/>
      <c r="H85" s="36"/>
    </row>
    <row r="86" spans="1:8" s="38" customFormat="1" ht="115.5">
      <c r="A86" s="36"/>
      <c r="B86" s="545">
        <v>1</v>
      </c>
      <c r="C86" s="116" t="s">
        <v>335</v>
      </c>
      <c r="D86" s="90"/>
      <c r="E86" s="90"/>
      <c r="F86" s="90"/>
      <c r="G86" s="91"/>
      <c r="H86" s="36"/>
    </row>
    <row r="87" spans="1:8" s="38" customFormat="1" ht="17.25" customHeight="1">
      <c r="A87" s="36"/>
      <c r="B87" s="531"/>
      <c r="C87" s="67" t="s">
        <v>349</v>
      </c>
      <c r="D87" s="50" t="s">
        <v>298</v>
      </c>
      <c r="E87" s="51">
        <v>40</v>
      </c>
      <c r="F87" s="51"/>
      <c r="G87" s="93">
        <f t="shared" ref="G87:G92" si="4">E87*F87</f>
        <v>0</v>
      </c>
      <c r="H87" s="36"/>
    </row>
    <row r="88" spans="1:8" s="38" customFormat="1" ht="33">
      <c r="A88" s="36"/>
      <c r="B88" s="546"/>
      <c r="C88" s="67" t="s">
        <v>350</v>
      </c>
      <c r="D88" s="50" t="s">
        <v>298</v>
      </c>
      <c r="E88" s="51">
        <v>60</v>
      </c>
      <c r="F88" s="51"/>
      <c r="G88" s="93">
        <f t="shared" si="4"/>
        <v>0</v>
      </c>
      <c r="H88" s="36"/>
    </row>
    <row r="89" spans="1:8" s="38" customFormat="1" ht="82.5">
      <c r="A89" s="36"/>
      <c r="B89" s="127">
        <v>2</v>
      </c>
      <c r="C89" s="57" t="s">
        <v>351</v>
      </c>
      <c r="D89" s="50" t="s">
        <v>317</v>
      </c>
      <c r="E89" s="51">
        <v>4</v>
      </c>
      <c r="F89" s="51"/>
      <c r="G89" s="93">
        <f t="shared" si="4"/>
        <v>0</v>
      </c>
      <c r="H89" s="36"/>
    </row>
    <row r="90" spans="1:8" s="38" customFormat="1" ht="66">
      <c r="A90" s="36"/>
      <c r="B90" s="117">
        <v>3</v>
      </c>
      <c r="C90" s="57" t="s">
        <v>340</v>
      </c>
      <c r="D90" s="50" t="s">
        <v>317</v>
      </c>
      <c r="E90" s="51">
        <v>4</v>
      </c>
      <c r="F90" s="51"/>
      <c r="G90" s="93">
        <f t="shared" si="4"/>
        <v>0</v>
      </c>
      <c r="H90" s="36"/>
    </row>
    <row r="91" spans="1:8" s="38" customFormat="1" ht="66">
      <c r="A91" s="36"/>
      <c r="B91" s="117">
        <v>4</v>
      </c>
      <c r="C91" s="68" t="s">
        <v>341</v>
      </c>
      <c r="D91" s="50" t="s">
        <v>298</v>
      </c>
      <c r="E91" s="51">
        <f>E89</f>
        <v>4</v>
      </c>
      <c r="F91" s="51"/>
      <c r="G91" s="93">
        <f t="shared" si="4"/>
        <v>0</v>
      </c>
      <c r="H91" s="36"/>
    </row>
    <row r="92" spans="1:8" s="38" customFormat="1" ht="82.5">
      <c r="A92" s="36"/>
      <c r="B92" s="117">
        <v>5</v>
      </c>
      <c r="C92" s="52" t="s">
        <v>342</v>
      </c>
      <c r="D92" s="50" t="s">
        <v>298</v>
      </c>
      <c r="E92" s="51">
        <f>E88</f>
        <v>60</v>
      </c>
      <c r="F92" s="51"/>
      <c r="G92" s="93">
        <f t="shared" si="4"/>
        <v>0</v>
      </c>
      <c r="H92" s="36"/>
    </row>
    <row r="93" spans="1:8" s="38" customFormat="1" ht="17.25" thickBot="1">
      <c r="A93" s="36"/>
      <c r="B93" s="533" t="s">
        <v>343</v>
      </c>
      <c r="C93" s="534"/>
      <c r="D93" s="534"/>
      <c r="E93" s="534"/>
      <c r="F93" s="535"/>
      <c r="G93" s="111">
        <f>SUM(G87:G92)</f>
        <v>0</v>
      </c>
      <c r="H93" s="36"/>
    </row>
    <row r="94" spans="1:8" s="38" customFormat="1" ht="17.25" thickBot="1">
      <c r="A94" s="36"/>
      <c r="B94" s="553" t="s">
        <v>330</v>
      </c>
      <c r="C94" s="554"/>
      <c r="D94" s="554"/>
      <c r="E94" s="554"/>
      <c r="F94" s="555"/>
      <c r="G94" s="105">
        <f>G74+G84+G93</f>
        <v>0</v>
      </c>
      <c r="H94" s="36"/>
    </row>
    <row r="95" spans="1:8" s="37" customFormat="1" ht="17.25" thickBot="1">
      <c r="A95" s="35"/>
      <c r="B95" s="71"/>
      <c r="C95" s="72"/>
      <c r="D95" s="71"/>
      <c r="E95" s="71"/>
      <c r="F95" s="71"/>
      <c r="G95" s="73"/>
      <c r="H95" s="36"/>
    </row>
    <row r="96" spans="1:8" s="37" customFormat="1" ht="50.25" thickBot="1">
      <c r="A96" s="35"/>
      <c r="B96" s="83" t="s">
        <v>287</v>
      </c>
      <c r="C96" s="84" t="s">
        <v>288</v>
      </c>
      <c r="D96" s="85" t="s">
        <v>289</v>
      </c>
      <c r="E96" s="85" t="s">
        <v>290</v>
      </c>
      <c r="F96" s="86" t="s">
        <v>291</v>
      </c>
      <c r="G96" s="87" t="s">
        <v>292</v>
      </c>
      <c r="H96" s="36"/>
    </row>
    <row r="97" spans="1:8" s="37" customFormat="1" ht="17.25" thickBot="1">
      <c r="A97" s="35"/>
      <c r="B97" s="541" t="s">
        <v>352</v>
      </c>
      <c r="C97" s="542"/>
      <c r="D97" s="543"/>
      <c r="E97" s="543"/>
      <c r="F97" s="543"/>
      <c r="G97" s="544"/>
      <c r="H97" s="36"/>
    </row>
    <row r="98" spans="1:8" s="37" customFormat="1" ht="17.25" thickBot="1">
      <c r="A98" s="35"/>
      <c r="B98" s="104" t="s">
        <v>294</v>
      </c>
      <c r="C98" s="528" t="s">
        <v>307</v>
      </c>
      <c r="D98" s="529"/>
      <c r="E98" s="529"/>
      <c r="F98" s="529"/>
      <c r="G98" s="530"/>
      <c r="H98" s="36"/>
    </row>
    <row r="99" spans="1:8" s="37" customFormat="1" ht="82.5">
      <c r="A99" s="35"/>
      <c r="B99" s="560">
        <v>2</v>
      </c>
      <c r="C99" s="14" t="s">
        <v>311</v>
      </c>
      <c r="D99" s="107"/>
      <c r="E99" s="128"/>
      <c r="F99" s="128"/>
      <c r="G99" s="129"/>
      <c r="H99" s="36"/>
    </row>
    <row r="100" spans="1:8" s="37" customFormat="1" ht="16.5">
      <c r="A100" s="35"/>
      <c r="B100" s="556"/>
      <c r="C100" s="56" t="s">
        <v>353</v>
      </c>
      <c r="D100" s="50" t="s">
        <v>298</v>
      </c>
      <c r="E100" s="74">
        <v>45</v>
      </c>
      <c r="F100" s="74"/>
      <c r="G100" s="130">
        <f>E100*F100</f>
        <v>0</v>
      </c>
      <c r="H100" s="36"/>
    </row>
    <row r="101" spans="1:8" s="37" customFormat="1" ht="16.5">
      <c r="A101" s="35"/>
      <c r="B101" s="556"/>
      <c r="C101" s="56" t="s">
        <v>354</v>
      </c>
      <c r="D101" s="50" t="s">
        <v>298</v>
      </c>
      <c r="E101" s="74">
        <v>35</v>
      </c>
      <c r="F101" s="74"/>
      <c r="G101" s="130">
        <f t="shared" ref="G101:G108" si="5">E101*F101</f>
        <v>0</v>
      </c>
      <c r="H101" s="36"/>
    </row>
    <row r="102" spans="1:8" s="37" customFormat="1" ht="16.5">
      <c r="A102" s="35"/>
      <c r="B102" s="556"/>
      <c r="C102" s="56" t="s">
        <v>312</v>
      </c>
      <c r="D102" s="50" t="s">
        <v>298</v>
      </c>
      <c r="E102" s="74">
        <v>15</v>
      </c>
      <c r="F102" s="74"/>
      <c r="G102" s="130">
        <f t="shared" si="5"/>
        <v>0</v>
      </c>
      <c r="H102" s="36"/>
    </row>
    <row r="103" spans="1:8" s="37" customFormat="1" ht="66">
      <c r="A103" s="35"/>
      <c r="B103" s="552">
        <v>3</v>
      </c>
      <c r="C103" s="4" t="s">
        <v>355</v>
      </c>
      <c r="D103" s="50"/>
      <c r="E103" s="74"/>
      <c r="F103" s="74"/>
      <c r="G103" s="130"/>
      <c r="H103" s="36"/>
    </row>
    <row r="104" spans="1:8" s="37" customFormat="1" ht="16.5">
      <c r="A104" s="35"/>
      <c r="B104" s="556"/>
      <c r="C104" s="76" t="s">
        <v>356</v>
      </c>
      <c r="D104" s="50" t="s">
        <v>317</v>
      </c>
      <c r="E104" s="77">
        <v>5</v>
      </c>
      <c r="F104" s="74"/>
      <c r="G104" s="130">
        <f t="shared" si="5"/>
        <v>0</v>
      </c>
      <c r="H104" s="36"/>
    </row>
    <row r="105" spans="1:8" s="37" customFormat="1" ht="16.5">
      <c r="A105" s="35"/>
      <c r="B105" s="556"/>
      <c r="C105" s="76" t="s">
        <v>357</v>
      </c>
      <c r="D105" s="50" t="s">
        <v>317</v>
      </c>
      <c r="E105" s="77">
        <v>1</v>
      </c>
      <c r="F105" s="74"/>
      <c r="G105" s="130">
        <f t="shared" si="5"/>
        <v>0</v>
      </c>
      <c r="H105" s="36"/>
    </row>
    <row r="106" spans="1:8" s="37" customFormat="1" ht="66">
      <c r="A106" s="35"/>
      <c r="B106" s="552">
        <v>4</v>
      </c>
      <c r="C106" s="4" t="s">
        <v>358</v>
      </c>
      <c r="D106" s="50"/>
      <c r="E106" s="74"/>
      <c r="F106" s="74"/>
      <c r="G106" s="130"/>
      <c r="H106" s="36"/>
    </row>
    <row r="107" spans="1:8" s="37" customFormat="1" ht="16.5">
      <c r="A107" s="35"/>
      <c r="B107" s="551"/>
      <c r="C107" s="76" t="s">
        <v>359</v>
      </c>
      <c r="D107" s="50" t="s">
        <v>317</v>
      </c>
      <c r="E107" s="77">
        <v>22</v>
      </c>
      <c r="F107" s="74"/>
      <c r="G107" s="130">
        <f t="shared" si="5"/>
        <v>0</v>
      </c>
      <c r="H107" s="36"/>
    </row>
    <row r="108" spans="1:8" s="37" customFormat="1" ht="83.25" thickBot="1">
      <c r="A108" s="35"/>
      <c r="B108" s="131">
        <v>5</v>
      </c>
      <c r="C108" s="17" t="s">
        <v>360</v>
      </c>
      <c r="D108" s="98" t="s">
        <v>298</v>
      </c>
      <c r="E108" s="132">
        <f>E100+E101+E102</f>
        <v>95</v>
      </c>
      <c r="F108" s="132"/>
      <c r="G108" s="133">
        <f t="shared" si="5"/>
        <v>0</v>
      </c>
      <c r="H108" s="36"/>
    </row>
    <row r="109" spans="1:8" s="37" customFormat="1" ht="17.25" thickBot="1">
      <c r="A109" s="35"/>
      <c r="B109" s="553" t="s">
        <v>330</v>
      </c>
      <c r="C109" s="554"/>
      <c r="D109" s="554"/>
      <c r="E109" s="554"/>
      <c r="F109" s="555"/>
      <c r="G109" s="105">
        <f>SUM(G99:G108)</f>
        <v>0</v>
      </c>
      <c r="H109" s="36"/>
    </row>
    <row r="110" spans="1:8" s="37" customFormat="1" ht="17.25" thickBot="1">
      <c r="A110" s="35"/>
      <c r="B110" s="69"/>
      <c r="C110" s="69"/>
      <c r="D110" s="69"/>
      <c r="E110" s="69"/>
      <c r="F110" s="69"/>
      <c r="G110" s="70"/>
      <c r="H110" s="36"/>
    </row>
    <row r="111" spans="1:8" s="37" customFormat="1" ht="50.25" thickBot="1">
      <c r="A111" s="35"/>
      <c r="B111" s="83" t="s">
        <v>287</v>
      </c>
      <c r="C111" s="84" t="s">
        <v>288</v>
      </c>
      <c r="D111" s="85" t="s">
        <v>289</v>
      </c>
      <c r="E111" s="85" t="s">
        <v>290</v>
      </c>
      <c r="F111" s="86" t="s">
        <v>291</v>
      </c>
      <c r="G111" s="87" t="s">
        <v>292</v>
      </c>
      <c r="H111" s="36"/>
    </row>
    <row r="112" spans="1:8" s="37" customFormat="1" ht="17.25" thickBot="1">
      <c r="A112" s="35"/>
      <c r="B112" s="541" t="s">
        <v>361</v>
      </c>
      <c r="C112" s="542"/>
      <c r="D112" s="543"/>
      <c r="E112" s="543"/>
      <c r="F112" s="543"/>
      <c r="G112" s="544"/>
      <c r="H112" s="36"/>
    </row>
    <row r="113" spans="1:8" s="37" customFormat="1" ht="16.5">
      <c r="A113" s="35"/>
      <c r="B113" s="88" t="s">
        <v>294</v>
      </c>
      <c r="C113" s="89" t="s">
        <v>307</v>
      </c>
      <c r="D113" s="90" t="s">
        <v>296</v>
      </c>
      <c r="E113" s="90" t="s">
        <v>296</v>
      </c>
      <c r="F113" s="90" t="s">
        <v>296</v>
      </c>
      <c r="G113" s="91"/>
      <c r="H113" s="36"/>
    </row>
    <row r="114" spans="1:8" s="37" customFormat="1" ht="132">
      <c r="A114" s="35"/>
      <c r="B114" s="550">
        <v>1</v>
      </c>
      <c r="C114" s="57" t="s">
        <v>362</v>
      </c>
      <c r="D114" s="50"/>
      <c r="E114" s="74"/>
      <c r="F114" s="78"/>
      <c r="G114" s="134"/>
      <c r="H114" s="36"/>
    </row>
    <row r="115" spans="1:8" s="37" customFormat="1" ht="16.5">
      <c r="A115" s="35"/>
      <c r="B115" s="551"/>
      <c r="C115" s="56" t="s">
        <v>314</v>
      </c>
      <c r="D115" s="50" t="s">
        <v>298</v>
      </c>
      <c r="E115" s="74">
        <v>7</v>
      </c>
      <c r="F115" s="75"/>
      <c r="G115" s="130">
        <f>E115*F115</f>
        <v>0</v>
      </c>
      <c r="H115" s="36"/>
    </row>
    <row r="116" spans="1:8" s="37" customFormat="1" ht="49.5">
      <c r="A116" s="35"/>
      <c r="B116" s="550">
        <v>2</v>
      </c>
      <c r="C116" s="57" t="s">
        <v>363</v>
      </c>
      <c r="D116" s="50"/>
      <c r="E116" s="74"/>
      <c r="F116" s="75"/>
      <c r="G116" s="130"/>
      <c r="H116" s="36"/>
    </row>
    <row r="117" spans="1:8" s="37" customFormat="1" ht="16.5">
      <c r="A117" s="35"/>
      <c r="B117" s="556"/>
      <c r="C117" s="76" t="s">
        <v>364</v>
      </c>
      <c r="D117" s="50" t="s">
        <v>317</v>
      </c>
      <c r="E117" s="77">
        <v>2</v>
      </c>
      <c r="F117" s="75"/>
      <c r="G117" s="130">
        <f>E117*F117</f>
        <v>0</v>
      </c>
      <c r="H117" s="36"/>
    </row>
    <row r="118" spans="1:8" s="37" customFormat="1" ht="132">
      <c r="A118" s="35"/>
      <c r="B118" s="117">
        <v>3</v>
      </c>
      <c r="C118" s="57" t="s">
        <v>365</v>
      </c>
      <c r="D118" s="50" t="s">
        <v>317</v>
      </c>
      <c r="E118" s="77">
        <v>2</v>
      </c>
      <c r="F118" s="75"/>
      <c r="G118" s="130">
        <f>E118*F118</f>
        <v>0</v>
      </c>
      <c r="H118" s="36"/>
    </row>
    <row r="119" spans="1:8" s="37" customFormat="1" ht="83.25" thickBot="1">
      <c r="A119" s="35"/>
      <c r="B119" s="131">
        <v>4</v>
      </c>
      <c r="C119" s="17" t="s">
        <v>366</v>
      </c>
      <c r="D119" s="98" t="s">
        <v>298</v>
      </c>
      <c r="E119" s="132">
        <f>E115</f>
        <v>7</v>
      </c>
      <c r="F119" s="132"/>
      <c r="G119" s="133">
        <f>E119*F119</f>
        <v>0</v>
      </c>
      <c r="H119" s="36"/>
    </row>
    <row r="120" spans="1:8" s="37" customFormat="1" ht="17.25" thickBot="1">
      <c r="A120" s="35"/>
      <c r="B120" s="553" t="s">
        <v>330</v>
      </c>
      <c r="C120" s="554"/>
      <c r="D120" s="554"/>
      <c r="E120" s="554"/>
      <c r="F120" s="555"/>
      <c r="G120" s="105">
        <f>SUM(G115:G119)</f>
        <v>0</v>
      </c>
      <c r="H120" s="36"/>
    </row>
    <row r="121" spans="1:8" s="37" customFormat="1" ht="17.25" thickBot="1">
      <c r="A121" s="35"/>
      <c r="B121" s="69"/>
      <c r="C121" s="69"/>
      <c r="D121" s="69"/>
      <c r="E121" s="69"/>
      <c r="F121" s="69"/>
      <c r="G121" s="70"/>
      <c r="H121" s="36"/>
    </row>
    <row r="122" spans="1:8" s="37" customFormat="1" ht="50.25" thickBot="1">
      <c r="A122" s="35"/>
      <c r="B122" s="83" t="s">
        <v>287</v>
      </c>
      <c r="C122" s="84" t="s">
        <v>288</v>
      </c>
      <c r="D122" s="85" t="s">
        <v>289</v>
      </c>
      <c r="E122" s="85" t="s">
        <v>290</v>
      </c>
      <c r="F122" s="86" t="s">
        <v>291</v>
      </c>
      <c r="G122" s="87" t="s">
        <v>292</v>
      </c>
      <c r="H122" s="36"/>
    </row>
    <row r="123" spans="1:8" s="37" customFormat="1" ht="17.25" thickBot="1">
      <c r="A123" s="35"/>
      <c r="B123" s="575" t="s">
        <v>367</v>
      </c>
      <c r="C123" s="576"/>
      <c r="D123" s="576"/>
      <c r="E123" s="576"/>
      <c r="F123" s="576"/>
      <c r="G123" s="577"/>
      <c r="H123" s="36"/>
    </row>
    <row r="124" spans="1:8" s="37" customFormat="1" ht="17.25" thickBot="1">
      <c r="A124" s="35"/>
      <c r="B124" s="104" t="s">
        <v>294</v>
      </c>
      <c r="C124" s="528" t="s">
        <v>307</v>
      </c>
      <c r="D124" s="529"/>
      <c r="E124" s="529"/>
      <c r="F124" s="529"/>
      <c r="G124" s="530"/>
      <c r="H124" s="36"/>
    </row>
    <row r="125" spans="1:8" s="37" customFormat="1" ht="148.5">
      <c r="A125" s="35"/>
      <c r="B125" s="578">
        <v>1</v>
      </c>
      <c r="C125" s="112" t="s">
        <v>368</v>
      </c>
      <c r="D125" s="107"/>
      <c r="E125" s="135"/>
      <c r="F125" s="90"/>
      <c r="G125" s="91"/>
      <c r="H125" s="36"/>
    </row>
    <row r="126" spans="1:8" s="37" customFormat="1" ht="16.5">
      <c r="A126" s="35"/>
      <c r="B126" s="556"/>
      <c r="C126" s="56" t="s">
        <v>369</v>
      </c>
      <c r="D126" s="50" t="s">
        <v>298</v>
      </c>
      <c r="E126" s="74">
        <v>22</v>
      </c>
      <c r="F126" s="75"/>
      <c r="G126" s="130">
        <f>E126*F126</f>
        <v>0</v>
      </c>
      <c r="H126" s="36"/>
    </row>
    <row r="127" spans="1:8" s="37" customFormat="1" ht="16.5">
      <c r="A127" s="35"/>
      <c r="B127" s="556"/>
      <c r="C127" s="56" t="s">
        <v>370</v>
      </c>
      <c r="D127" s="50" t="s">
        <v>298</v>
      </c>
      <c r="E127" s="74">
        <v>34</v>
      </c>
      <c r="F127" s="75"/>
      <c r="G127" s="130">
        <f t="shared" ref="G127:G137" si="6">E127*F127</f>
        <v>0</v>
      </c>
      <c r="H127" s="36"/>
    </row>
    <row r="128" spans="1:8" s="37" customFormat="1" ht="16.5">
      <c r="A128" s="35"/>
      <c r="B128" s="551"/>
      <c r="C128" s="56" t="s">
        <v>371</v>
      </c>
      <c r="D128" s="50" t="s">
        <v>298</v>
      </c>
      <c r="E128" s="74">
        <v>20</v>
      </c>
      <c r="F128" s="75"/>
      <c r="G128" s="130">
        <f t="shared" si="6"/>
        <v>0</v>
      </c>
      <c r="H128" s="36"/>
    </row>
    <row r="129" spans="1:8" s="37" customFormat="1" ht="82.5">
      <c r="A129" s="35"/>
      <c r="B129" s="550">
        <v>2</v>
      </c>
      <c r="C129" s="57" t="s">
        <v>372</v>
      </c>
      <c r="D129" s="50"/>
      <c r="E129" s="74"/>
      <c r="F129" s="75"/>
      <c r="G129" s="130"/>
      <c r="H129" s="36"/>
    </row>
    <row r="130" spans="1:8" s="37" customFormat="1" ht="16.5">
      <c r="A130" s="35"/>
      <c r="B130" s="551"/>
      <c r="C130" s="76" t="s">
        <v>371</v>
      </c>
      <c r="D130" s="50" t="s">
        <v>317</v>
      </c>
      <c r="E130" s="77">
        <v>4</v>
      </c>
      <c r="F130" s="75"/>
      <c r="G130" s="130">
        <f t="shared" si="6"/>
        <v>0</v>
      </c>
      <c r="H130" s="36"/>
    </row>
    <row r="131" spans="1:8" s="37" customFormat="1" ht="49.5">
      <c r="A131" s="35"/>
      <c r="B131" s="550">
        <v>3</v>
      </c>
      <c r="C131" s="57" t="s">
        <v>373</v>
      </c>
      <c r="D131" s="50"/>
      <c r="E131" s="74"/>
      <c r="F131" s="75"/>
      <c r="G131" s="130"/>
      <c r="H131" s="36"/>
    </row>
    <row r="132" spans="1:8" s="37" customFormat="1" ht="16.5">
      <c r="A132" s="35"/>
      <c r="B132" s="579"/>
      <c r="C132" s="76" t="s">
        <v>370</v>
      </c>
      <c r="D132" s="50" t="s">
        <v>317</v>
      </c>
      <c r="E132" s="77">
        <v>2</v>
      </c>
      <c r="F132" s="75"/>
      <c r="G132" s="130">
        <f t="shared" si="6"/>
        <v>0</v>
      </c>
      <c r="H132" s="36"/>
    </row>
    <row r="133" spans="1:8" s="37" customFormat="1" ht="16.5">
      <c r="A133" s="35"/>
      <c r="B133" s="556"/>
      <c r="C133" s="76" t="s">
        <v>369</v>
      </c>
      <c r="D133" s="50" t="s">
        <v>317</v>
      </c>
      <c r="E133" s="77">
        <v>1</v>
      </c>
      <c r="F133" s="75"/>
      <c r="G133" s="130">
        <f t="shared" si="6"/>
        <v>0</v>
      </c>
      <c r="H133" s="36"/>
    </row>
    <row r="134" spans="1:8" s="37" customFormat="1" ht="33">
      <c r="A134" s="35"/>
      <c r="B134" s="550">
        <v>4</v>
      </c>
      <c r="C134" s="57" t="s">
        <v>374</v>
      </c>
      <c r="D134" s="50"/>
      <c r="E134" s="74"/>
      <c r="F134" s="75"/>
      <c r="G134" s="130"/>
      <c r="H134" s="36"/>
    </row>
    <row r="135" spans="1:8" s="37" customFormat="1" ht="16.5">
      <c r="A135" s="35"/>
      <c r="B135" s="579"/>
      <c r="C135" s="76" t="s">
        <v>369</v>
      </c>
      <c r="D135" s="50" t="s">
        <v>317</v>
      </c>
      <c r="E135" s="77">
        <v>2</v>
      </c>
      <c r="F135" s="75"/>
      <c r="G135" s="130">
        <f t="shared" si="6"/>
        <v>0</v>
      </c>
      <c r="H135" s="36"/>
    </row>
    <row r="136" spans="1:8" s="37" customFormat="1" ht="16.5">
      <c r="A136" s="35"/>
      <c r="B136" s="556"/>
      <c r="C136" s="76" t="s">
        <v>375</v>
      </c>
      <c r="D136" s="50" t="s">
        <v>317</v>
      </c>
      <c r="E136" s="77">
        <v>1</v>
      </c>
      <c r="F136" s="75"/>
      <c r="G136" s="130">
        <f t="shared" si="6"/>
        <v>0</v>
      </c>
      <c r="H136" s="36"/>
    </row>
    <row r="137" spans="1:8" s="37" customFormat="1" ht="33.75" thickBot="1">
      <c r="A137" s="35"/>
      <c r="B137" s="118">
        <v>5</v>
      </c>
      <c r="C137" s="136" t="s">
        <v>376</v>
      </c>
      <c r="D137" s="98" t="s">
        <v>298</v>
      </c>
      <c r="E137" s="132">
        <f>E126+E127+E128</f>
        <v>76</v>
      </c>
      <c r="F137" s="137"/>
      <c r="G137" s="133">
        <f t="shared" si="6"/>
        <v>0</v>
      </c>
      <c r="H137" s="36"/>
    </row>
    <row r="138" spans="1:8" s="37" customFormat="1" ht="17.25" thickBot="1">
      <c r="A138" s="35"/>
      <c r="B138" s="553" t="s">
        <v>330</v>
      </c>
      <c r="C138" s="554"/>
      <c r="D138" s="554"/>
      <c r="E138" s="554"/>
      <c r="F138" s="555"/>
      <c r="G138" s="105">
        <f>SUM(G126:G137)</f>
        <v>0</v>
      </c>
      <c r="H138" s="36"/>
    </row>
    <row r="139" spans="1:8" s="37" customFormat="1" ht="17.25" thickBot="1">
      <c r="A139" s="35"/>
      <c r="B139" s="71"/>
      <c r="C139" s="72"/>
      <c r="D139" s="71"/>
      <c r="E139" s="71"/>
      <c r="F139" s="71"/>
      <c r="G139" s="73"/>
      <c r="H139" s="36"/>
    </row>
    <row r="140" spans="1:8" s="37" customFormat="1" ht="50.25" thickBot="1">
      <c r="A140" s="35"/>
      <c r="B140" s="83" t="s">
        <v>287</v>
      </c>
      <c r="C140" s="84" t="s">
        <v>288</v>
      </c>
      <c r="D140" s="85" t="s">
        <v>289</v>
      </c>
      <c r="E140" s="85" t="s">
        <v>290</v>
      </c>
      <c r="F140" s="86" t="s">
        <v>291</v>
      </c>
      <c r="G140" s="87" t="s">
        <v>292</v>
      </c>
      <c r="H140" s="36"/>
    </row>
    <row r="141" spans="1:8" s="37" customFormat="1" ht="17.25" thickBot="1">
      <c r="A141" s="35"/>
      <c r="B141" s="541" t="s">
        <v>377</v>
      </c>
      <c r="C141" s="542"/>
      <c r="D141" s="543"/>
      <c r="E141" s="543"/>
      <c r="F141" s="543"/>
      <c r="G141" s="544"/>
      <c r="H141" s="36"/>
    </row>
    <row r="142" spans="1:8" s="37" customFormat="1" ht="17.25" thickBot="1">
      <c r="A142" s="35"/>
      <c r="B142" s="104" t="s">
        <v>294</v>
      </c>
      <c r="C142" s="528" t="s">
        <v>307</v>
      </c>
      <c r="D142" s="529"/>
      <c r="E142" s="529"/>
      <c r="F142" s="529"/>
      <c r="G142" s="530"/>
      <c r="H142" s="36"/>
    </row>
    <row r="143" spans="1:8" s="37" customFormat="1" ht="66">
      <c r="A143" s="35"/>
      <c r="B143" s="138">
        <v>1</v>
      </c>
      <c r="C143" s="139" t="s">
        <v>378</v>
      </c>
      <c r="D143" s="107" t="s">
        <v>317</v>
      </c>
      <c r="E143" s="140">
        <v>1</v>
      </c>
      <c r="F143" s="141"/>
      <c r="G143" s="129">
        <f>E143*F143</f>
        <v>0</v>
      </c>
      <c r="H143" s="36"/>
    </row>
    <row r="144" spans="1:8" s="37" customFormat="1" ht="82.5">
      <c r="A144" s="35"/>
      <c r="B144" s="117">
        <v>2</v>
      </c>
      <c r="C144" s="79" t="s">
        <v>379</v>
      </c>
      <c r="D144" s="50" t="s">
        <v>317</v>
      </c>
      <c r="E144" s="77">
        <v>8</v>
      </c>
      <c r="F144" s="75"/>
      <c r="G144" s="130">
        <f>E144*F144</f>
        <v>0</v>
      </c>
      <c r="H144" s="36"/>
    </row>
    <row r="145" spans="1:8" s="37" customFormat="1" ht="66">
      <c r="A145" s="35"/>
      <c r="B145" s="117">
        <v>3</v>
      </c>
      <c r="C145" s="79" t="s">
        <v>380</v>
      </c>
      <c r="D145" s="50" t="s">
        <v>317</v>
      </c>
      <c r="E145" s="77">
        <v>4</v>
      </c>
      <c r="F145" s="75"/>
      <c r="G145" s="130">
        <f>E145*F145</f>
        <v>0</v>
      </c>
      <c r="H145" s="36"/>
    </row>
    <row r="146" spans="1:8" s="37" customFormat="1" ht="49.5">
      <c r="A146" s="35"/>
      <c r="B146" s="117">
        <v>4</v>
      </c>
      <c r="C146" s="79" t="s">
        <v>381</v>
      </c>
      <c r="D146" s="50" t="s">
        <v>317</v>
      </c>
      <c r="E146" s="77">
        <v>5</v>
      </c>
      <c r="F146" s="75"/>
      <c r="G146" s="130">
        <f>E146*F146</f>
        <v>0</v>
      </c>
      <c r="H146" s="36"/>
    </row>
    <row r="147" spans="1:8" s="37" customFormat="1" ht="50.25" thickBot="1">
      <c r="A147" s="35"/>
      <c r="B147" s="118">
        <v>5</v>
      </c>
      <c r="C147" s="142" t="s">
        <v>382</v>
      </c>
      <c r="D147" s="98" t="s">
        <v>317</v>
      </c>
      <c r="E147" s="143">
        <v>2</v>
      </c>
      <c r="F147" s="137"/>
      <c r="G147" s="133">
        <f>E147*F147</f>
        <v>0</v>
      </c>
      <c r="H147" s="36"/>
    </row>
    <row r="148" spans="1:8" s="37" customFormat="1" ht="17.25" thickBot="1">
      <c r="A148" s="35"/>
      <c r="B148" s="553" t="s">
        <v>395</v>
      </c>
      <c r="C148" s="554"/>
      <c r="D148" s="554"/>
      <c r="E148" s="554"/>
      <c r="F148" s="555"/>
      <c r="G148" s="105">
        <f>SUM(G143:G147)</f>
        <v>0</v>
      </c>
      <c r="H148" s="36"/>
    </row>
    <row r="149" spans="1:8" s="37" customFormat="1" ht="16.5">
      <c r="A149" s="35"/>
      <c r="B149" s="71"/>
      <c r="C149" s="72"/>
      <c r="D149" s="71"/>
      <c r="E149" s="71"/>
      <c r="F149" s="71"/>
      <c r="G149" s="73"/>
      <c r="H149" s="36"/>
    </row>
    <row r="150" spans="1:8" s="37" customFormat="1" ht="16.5">
      <c r="A150" s="35"/>
      <c r="B150" s="71"/>
      <c r="C150" s="72"/>
      <c r="D150" s="71"/>
      <c r="E150" s="71"/>
      <c r="F150" s="71"/>
      <c r="G150" s="73"/>
      <c r="H150" s="36"/>
    </row>
    <row r="151" spans="1:8" s="37" customFormat="1" ht="16.5">
      <c r="A151" s="35"/>
      <c r="B151" s="71"/>
      <c r="C151" s="72"/>
      <c r="D151" s="71"/>
      <c r="E151" s="71"/>
      <c r="F151" s="71"/>
      <c r="G151" s="73"/>
      <c r="H151" s="36"/>
    </row>
    <row r="152" spans="1:8" s="37" customFormat="1" ht="17.25" thickBot="1">
      <c r="A152" s="35"/>
      <c r="B152" s="71"/>
      <c r="C152" s="72"/>
      <c r="D152" s="71"/>
      <c r="E152" s="71"/>
      <c r="F152" s="71"/>
      <c r="G152" s="73"/>
      <c r="H152" s="36"/>
    </row>
    <row r="153" spans="1:8" s="37" customFormat="1" ht="33" customHeight="1">
      <c r="A153" s="35"/>
      <c r="B153" s="547" t="s">
        <v>383</v>
      </c>
      <c r="C153" s="548"/>
      <c r="D153" s="548"/>
      <c r="E153" s="548"/>
      <c r="F153" s="548"/>
      <c r="G153" s="549"/>
      <c r="H153" s="36"/>
    </row>
    <row r="154" spans="1:8" s="37" customFormat="1" ht="16.5">
      <c r="A154" s="35"/>
      <c r="B154" s="95">
        <v>1</v>
      </c>
      <c r="C154" s="573" t="str">
        <f>B4</f>
        <v xml:space="preserve">1. НАДВОРЕШНА ВОДОВОДНА МРЕЖА </v>
      </c>
      <c r="D154" s="574"/>
      <c r="E154" s="574"/>
      <c r="F154" s="574"/>
      <c r="G154" s="94">
        <f>G41</f>
        <v>0</v>
      </c>
      <c r="H154" s="36"/>
    </row>
    <row r="155" spans="1:8" s="37" customFormat="1" ht="16.5">
      <c r="A155" s="35"/>
      <c r="B155" s="95">
        <v>2</v>
      </c>
      <c r="C155" s="573" t="str">
        <f>B44</f>
        <v>2. НАДВОРЕШНА ФЕКАЛНА КАНАЛИЗАЦИЈА</v>
      </c>
      <c r="D155" s="574"/>
      <c r="E155" s="574"/>
      <c r="F155" s="574"/>
      <c r="G155" s="94">
        <f>G68</f>
        <v>0</v>
      </c>
      <c r="H155" s="36"/>
    </row>
    <row r="156" spans="1:8" s="37" customFormat="1" ht="16.5">
      <c r="A156" s="35"/>
      <c r="B156" s="95">
        <v>3</v>
      </c>
      <c r="C156" s="573" t="str">
        <f>B71</f>
        <v>3. НАДВОРЕШНА АТМОСФЕРСКА КАНАЛИЗАЦИЈА</v>
      </c>
      <c r="D156" s="574"/>
      <c r="E156" s="574"/>
      <c r="F156" s="574"/>
      <c r="G156" s="94">
        <f>G94</f>
        <v>0</v>
      </c>
      <c r="H156" s="36"/>
    </row>
    <row r="157" spans="1:8" s="37" customFormat="1" ht="16.5">
      <c r="A157" s="35"/>
      <c r="B157" s="95">
        <v>4</v>
      </c>
      <c r="C157" s="573" t="str">
        <f>B97</f>
        <v xml:space="preserve">4. ВНАТРЕШЕН САНИТАРЕН ВОДОВОД </v>
      </c>
      <c r="D157" s="574"/>
      <c r="E157" s="574"/>
      <c r="F157" s="574"/>
      <c r="G157" s="94">
        <f>G109</f>
        <v>0</v>
      </c>
      <c r="H157" s="36"/>
    </row>
    <row r="158" spans="1:8" s="37" customFormat="1" ht="16.5">
      <c r="A158" s="35"/>
      <c r="B158" s="95">
        <v>5</v>
      </c>
      <c r="C158" s="573" t="str">
        <f>B112</f>
        <v>5. ВНАТРЕШНА ХИДРАНТСКА МРЕЖА</v>
      </c>
      <c r="D158" s="574"/>
      <c r="E158" s="574"/>
      <c r="F158" s="574"/>
      <c r="G158" s="94">
        <f>G120</f>
        <v>0</v>
      </c>
      <c r="H158" s="36"/>
    </row>
    <row r="159" spans="1:8" s="37" customFormat="1" ht="16.5">
      <c r="A159" s="35"/>
      <c r="B159" s="95">
        <v>6</v>
      </c>
      <c r="C159" s="573" t="str">
        <f>B123</f>
        <v xml:space="preserve">6. ВНАТРЕШНА ФЕКАЛНА КАНАЛИЗАЦИЈА </v>
      </c>
      <c r="D159" s="574"/>
      <c r="E159" s="574"/>
      <c r="F159" s="574"/>
      <c r="G159" s="94">
        <f>G138</f>
        <v>0</v>
      </c>
      <c r="H159" s="36"/>
    </row>
    <row r="160" spans="1:8" s="37" customFormat="1" ht="16.5">
      <c r="A160" s="35"/>
      <c r="B160" s="95">
        <v>7</v>
      </c>
      <c r="C160" s="573" t="str">
        <f>B141</f>
        <v xml:space="preserve">7. САНИТАРНИ УРЕДИ </v>
      </c>
      <c r="D160" s="574"/>
      <c r="E160" s="574"/>
      <c r="F160" s="574"/>
      <c r="G160" s="94">
        <f>G148</f>
        <v>0</v>
      </c>
      <c r="H160" s="36"/>
    </row>
    <row r="161" spans="1:8" s="37" customFormat="1" ht="16.5">
      <c r="A161" s="35"/>
      <c r="B161" s="570" t="s">
        <v>330</v>
      </c>
      <c r="C161" s="571"/>
      <c r="D161" s="571"/>
      <c r="E161" s="571"/>
      <c r="F161" s="572"/>
      <c r="G161" s="94">
        <f>SUM(G154:G160)</f>
        <v>0</v>
      </c>
      <c r="H161" s="36"/>
    </row>
    <row r="162" spans="1:8" s="37" customFormat="1" ht="16.5">
      <c r="A162" s="35"/>
      <c r="B162" s="71"/>
      <c r="C162" s="72"/>
      <c r="D162" s="71"/>
      <c r="E162" s="71"/>
      <c r="F162" s="71"/>
      <c r="G162" s="73"/>
      <c r="H162" s="36"/>
    </row>
    <row r="163" spans="1:8" s="37" customFormat="1" ht="14.25">
      <c r="A163" s="35"/>
      <c r="B163" s="80"/>
      <c r="C163" s="81"/>
      <c r="D163" s="80"/>
      <c r="E163" s="80"/>
      <c r="F163" s="80"/>
      <c r="G163" s="82"/>
      <c r="H163" s="36"/>
    </row>
    <row r="164" spans="1:8" s="37" customFormat="1" ht="14.25">
      <c r="A164" s="35"/>
      <c r="B164" s="80"/>
      <c r="C164" s="81"/>
      <c r="D164" s="80"/>
      <c r="E164" s="80"/>
      <c r="F164" s="80"/>
      <c r="G164" s="82"/>
      <c r="H164" s="36"/>
    </row>
    <row r="165" spans="1:8" s="37" customFormat="1" ht="14.25">
      <c r="A165" s="35"/>
      <c r="B165" s="80"/>
      <c r="C165" s="81"/>
      <c r="D165" s="80"/>
      <c r="E165" s="80"/>
      <c r="F165" s="80"/>
      <c r="G165" s="82"/>
      <c r="H165" s="36"/>
    </row>
    <row r="166" spans="1:8" s="37" customFormat="1" ht="14.25">
      <c r="A166" s="35"/>
      <c r="B166" s="80"/>
      <c r="C166" s="81"/>
      <c r="D166" s="80"/>
      <c r="E166" s="80"/>
      <c r="F166" s="80"/>
      <c r="G166" s="82"/>
      <c r="H166" s="36"/>
    </row>
    <row r="167" spans="1:8" s="37" customFormat="1" ht="14.25">
      <c r="A167" s="35"/>
      <c r="B167" s="80"/>
      <c r="C167" s="81"/>
      <c r="D167" s="80"/>
      <c r="E167" s="80"/>
      <c r="F167" s="80"/>
      <c r="G167" s="82"/>
      <c r="H167" s="36"/>
    </row>
    <row r="168" spans="1:8" s="37" customFormat="1" ht="14.25">
      <c r="A168" s="35"/>
      <c r="B168" s="80"/>
      <c r="C168" s="81"/>
      <c r="D168" s="80"/>
      <c r="E168" s="80"/>
      <c r="F168" s="80"/>
      <c r="G168" s="82"/>
      <c r="H168" s="36"/>
    </row>
  </sheetData>
  <mergeCells count="67">
    <mergeCell ref="B161:F161"/>
    <mergeCell ref="C160:F160"/>
    <mergeCell ref="C154:F154"/>
    <mergeCell ref="B120:F120"/>
    <mergeCell ref="B123:G123"/>
    <mergeCell ref="B125:B128"/>
    <mergeCell ref="C158:F158"/>
    <mergeCell ref="C159:F159"/>
    <mergeCell ref="B131:B133"/>
    <mergeCell ref="B134:B136"/>
    <mergeCell ref="B138:F138"/>
    <mergeCell ref="B141:G141"/>
    <mergeCell ref="B148:F148"/>
    <mergeCell ref="C155:F155"/>
    <mergeCell ref="C156:F156"/>
    <mergeCell ref="C157:F157"/>
    <mergeCell ref="B2:G2"/>
    <mergeCell ref="C5:G5"/>
    <mergeCell ref="C8:G8"/>
    <mergeCell ref="C18:G18"/>
    <mergeCell ref="B4:G4"/>
    <mergeCell ref="B7:F7"/>
    <mergeCell ref="B9:B11"/>
    <mergeCell ref="B12:B14"/>
    <mergeCell ref="B15:B16"/>
    <mergeCell ref="B103:B105"/>
    <mergeCell ref="B129:B130"/>
    <mergeCell ref="B17:F17"/>
    <mergeCell ref="B19:B21"/>
    <mergeCell ref="B22:B23"/>
    <mergeCell ref="B24:B25"/>
    <mergeCell ref="B116:B117"/>
    <mergeCell ref="C124:G124"/>
    <mergeCell ref="B94:F94"/>
    <mergeCell ref="B97:G97"/>
    <mergeCell ref="B99:B102"/>
    <mergeCell ref="B59:B60"/>
    <mergeCell ref="B61:B63"/>
    <mergeCell ref="B67:F67"/>
    <mergeCell ref="B68:F68"/>
    <mergeCell ref="C58:G58"/>
    <mergeCell ref="B153:G153"/>
    <mergeCell ref="B114:B115"/>
    <mergeCell ref="C142:G142"/>
    <mergeCell ref="B71:G71"/>
    <mergeCell ref="B106:B107"/>
    <mergeCell ref="B109:F109"/>
    <mergeCell ref="B112:G112"/>
    <mergeCell ref="B74:F74"/>
    <mergeCell ref="C72:G72"/>
    <mergeCell ref="C98:G98"/>
    <mergeCell ref="C75:G75"/>
    <mergeCell ref="C85:G85"/>
    <mergeCell ref="B76:B78"/>
    <mergeCell ref="B84:F84"/>
    <mergeCell ref="B86:B88"/>
    <mergeCell ref="B93:F93"/>
    <mergeCell ref="B26:B30"/>
    <mergeCell ref="C48:G48"/>
    <mergeCell ref="B31:B36"/>
    <mergeCell ref="C45:G45"/>
    <mergeCell ref="B57:F57"/>
    <mergeCell ref="B40:F40"/>
    <mergeCell ref="B41:F41"/>
    <mergeCell ref="B44:G44"/>
    <mergeCell ref="B47:F47"/>
    <mergeCell ref="B49:B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15"/>
  <sheetViews>
    <sheetView topLeftCell="A208" workbookViewId="0">
      <selection activeCell="F223" sqref="F223"/>
    </sheetView>
  </sheetViews>
  <sheetFormatPr defaultRowHeight="15"/>
  <cols>
    <col min="1" max="1" width="3.7109375" customWidth="1"/>
    <col min="2" max="2" width="6.85546875" customWidth="1"/>
    <col min="3" max="3" width="48.42578125" customWidth="1"/>
    <col min="4" max="4" width="12.28515625" bestFit="1" customWidth="1"/>
    <col min="5" max="5" width="9.42578125" bestFit="1" customWidth="1"/>
    <col min="6" max="7" width="11.28515625" bestFit="1" customWidth="1"/>
  </cols>
  <sheetData>
    <row r="1" spans="2:20" s="3" customFormat="1" ht="17.25" thickBot="1">
      <c r="B1" s="585"/>
      <c r="C1" s="586"/>
      <c r="D1" s="586"/>
      <c r="E1" s="586"/>
      <c r="F1" s="586"/>
      <c r="G1" s="587"/>
      <c r="H1" s="179"/>
    </row>
    <row r="2" spans="2:20" s="3" customFormat="1" ht="35.25" customHeight="1" thickBot="1">
      <c r="B2" s="588" t="s">
        <v>679</v>
      </c>
      <c r="C2" s="589"/>
      <c r="D2" s="589"/>
      <c r="E2" s="589"/>
      <c r="F2" s="589"/>
      <c r="G2" s="590"/>
      <c r="H2" s="180"/>
    </row>
    <row r="3" spans="2:20" s="145" customFormat="1" ht="17.25" customHeight="1" thickBot="1">
      <c r="B3" s="211" t="s">
        <v>565</v>
      </c>
      <c r="C3" s="212" t="s">
        <v>571</v>
      </c>
      <c r="D3" s="213" t="s">
        <v>566</v>
      </c>
      <c r="E3" s="214" t="s">
        <v>567</v>
      </c>
      <c r="F3" s="215" t="s">
        <v>568</v>
      </c>
      <c r="G3" s="216" t="s">
        <v>569</v>
      </c>
      <c r="H3" s="181"/>
    </row>
    <row r="4" spans="2:20" s="145" customFormat="1" ht="11.25" customHeight="1" thickBot="1">
      <c r="B4" s="591"/>
      <c r="C4" s="591"/>
      <c r="D4" s="591"/>
      <c r="E4" s="591"/>
      <c r="F4" s="591"/>
      <c r="G4" s="591"/>
      <c r="H4" s="182"/>
    </row>
    <row r="5" spans="2:20" s="145" customFormat="1" ht="82.5">
      <c r="B5" s="217"/>
      <c r="C5" s="218" t="s">
        <v>570</v>
      </c>
      <c r="D5" s="219"/>
      <c r="E5" s="220"/>
      <c r="F5" s="221"/>
      <c r="G5" s="222"/>
      <c r="H5" s="182"/>
      <c r="N5" s="144"/>
      <c r="O5" s="150"/>
      <c r="P5" s="150"/>
      <c r="Q5" s="151"/>
      <c r="R5" s="152"/>
      <c r="S5" s="153"/>
      <c r="T5" s="154"/>
    </row>
    <row r="6" spans="2:20" s="145" customFormat="1" ht="33">
      <c r="B6" s="223"/>
      <c r="C6" s="195" t="s">
        <v>396</v>
      </c>
      <c r="D6" s="196"/>
      <c r="E6" s="197"/>
      <c r="F6" s="193"/>
      <c r="G6" s="224"/>
      <c r="H6" s="182"/>
      <c r="N6" s="144"/>
      <c r="O6" s="155"/>
      <c r="P6" s="155"/>
      <c r="Q6" s="156"/>
      <c r="R6" s="152"/>
      <c r="S6" s="153"/>
      <c r="T6" s="154"/>
    </row>
    <row r="7" spans="2:20" s="145" customFormat="1" ht="17.25" thickBot="1">
      <c r="B7" s="225"/>
      <c r="C7" s="226" t="s">
        <v>397</v>
      </c>
      <c r="D7" s="227"/>
      <c r="E7" s="228"/>
      <c r="F7" s="229"/>
      <c r="G7" s="230"/>
      <c r="H7" s="182"/>
      <c r="N7" s="144"/>
      <c r="O7" s="150"/>
      <c r="P7" s="150"/>
      <c r="Q7" s="156"/>
      <c r="R7" s="152"/>
      <c r="S7" s="153"/>
      <c r="T7" s="154"/>
    </row>
    <row r="8" spans="2:20" s="145" customFormat="1" ht="17.25" thickBot="1">
      <c r="B8" s="592" t="s">
        <v>572</v>
      </c>
      <c r="C8" s="593"/>
      <c r="D8" s="593"/>
      <c r="E8" s="593"/>
      <c r="F8" s="593"/>
      <c r="G8" s="594"/>
      <c r="H8" s="182"/>
      <c r="N8" s="146"/>
      <c r="O8" s="157"/>
      <c r="P8" s="157"/>
      <c r="Q8" s="158"/>
      <c r="R8" s="159"/>
      <c r="S8" s="153"/>
      <c r="T8" s="154"/>
    </row>
    <row r="9" spans="2:20" s="145" customFormat="1" ht="17.25" thickBot="1">
      <c r="B9" s="595" t="s">
        <v>398</v>
      </c>
      <c r="C9" s="596"/>
      <c r="D9" s="596"/>
      <c r="E9" s="596"/>
      <c r="F9" s="596"/>
      <c r="G9" s="597"/>
      <c r="H9" s="182"/>
      <c r="N9" s="147"/>
      <c r="O9" s="160"/>
      <c r="P9" s="160"/>
      <c r="Q9" s="161"/>
      <c r="R9" s="162"/>
      <c r="S9" s="163"/>
      <c r="T9" s="164"/>
    </row>
    <row r="10" spans="2:20" s="145" customFormat="1" ht="84" customHeight="1">
      <c r="B10" s="217"/>
      <c r="C10" s="231" t="s">
        <v>399</v>
      </c>
      <c r="D10" s="219"/>
      <c r="E10" s="220"/>
      <c r="F10" s="221"/>
      <c r="G10" s="222"/>
      <c r="H10" s="182"/>
      <c r="N10" s="165"/>
      <c r="O10" s="166"/>
      <c r="P10" s="166"/>
      <c r="Q10" s="167"/>
      <c r="R10" s="168"/>
      <c r="S10" s="168"/>
      <c r="T10" s="169"/>
    </row>
    <row r="11" spans="2:20" s="145" customFormat="1" ht="166.5" customHeight="1">
      <c r="B11" s="223"/>
      <c r="C11" s="198" t="s">
        <v>400</v>
      </c>
      <c r="D11" s="191"/>
      <c r="E11" s="192"/>
      <c r="F11" s="193"/>
      <c r="G11" s="224"/>
      <c r="H11" s="182"/>
      <c r="N11" s="170"/>
      <c r="O11" s="171"/>
      <c r="P11" s="171"/>
      <c r="Q11" s="171"/>
      <c r="R11" s="171"/>
      <c r="S11" s="171"/>
      <c r="T11" s="172"/>
    </row>
    <row r="12" spans="2:20" s="145" customFormat="1" ht="16.5">
      <c r="B12" s="223"/>
      <c r="C12" s="198" t="s">
        <v>401</v>
      </c>
      <c r="D12" s="191"/>
      <c r="E12" s="192"/>
      <c r="F12" s="193"/>
      <c r="G12" s="224"/>
      <c r="H12" s="182"/>
      <c r="N12" s="173"/>
      <c r="O12" s="174"/>
      <c r="P12" s="174"/>
      <c r="Q12" s="148"/>
      <c r="R12" s="149"/>
      <c r="S12" s="175"/>
      <c r="T12" s="176"/>
    </row>
    <row r="13" spans="2:20" s="145" customFormat="1" ht="16.5">
      <c r="B13" s="580">
        <v>1</v>
      </c>
      <c r="C13" s="199" t="s">
        <v>402</v>
      </c>
      <c r="D13" s="191"/>
      <c r="E13" s="192"/>
      <c r="F13" s="193"/>
      <c r="G13" s="224"/>
      <c r="H13" s="182"/>
    </row>
    <row r="14" spans="2:20" s="145" customFormat="1" ht="16.5">
      <c r="B14" s="581"/>
      <c r="C14" s="198"/>
      <c r="D14" s="192"/>
      <c r="E14" s="192"/>
      <c r="F14" s="193"/>
      <c r="G14" s="224"/>
      <c r="H14" s="182"/>
    </row>
    <row r="15" spans="2:20" s="145" customFormat="1" ht="33">
      <c r="B15" s="581"/>
      <c r="C15" s="198" t="s">
        <v>403</v>
      </c>
      <c r="D15" s="192"/>
      <c r="E15" s="192"/>
      <c r="F15" s="193"/>
      <c r="G15" s="224"/>
      <c r="H15" s="182"/>
    </row>
    <row r="16" spans="2:20" s="145" customFormat="1" ht="49.5">
      <c r="B16" s="581"/>
      <c r="C16" s="198" t="s">
        <v>404</v>
      </c>
      <c r="D16" s="192"/>
      <c r="E16" s="192"/>
      <c r="F16" s="193"/>
      <c r="G16" s="224"/>
      <c r="H16" s="182"/>
    </row>
    <row r="17" spans="2:8" s="145" customFormat="1" ht="49.5">
      <c r="B17" s="581"/>
      <c r="C17" s="198" t="s">
        <v>405</v>
      </c>
      <c r="D17" s="192"/>
      <c r="E17" s="192"/>
      <c r="F17" s="193"/>
      <c r="G17" s="224"/>
      <c r="H17" s="182"/>
    </row>
    <row r="18" spans="2:8" s="145" customFormat="1" ht="49.5">
      <c r="B18" s="581"/>
      <c r="C18" s="198" t="s">
        <v>406</v>
      </c>
      <c r="D18" s="192"/>
      <c r="E18" s="192"/>
      <c r="F18" s="193"/>
      <c r="G18" s="224"/>
      <c r="H18" s="182"/>
    </row>
    <row r="19" spans="2:8" s="145" customFormat="1" ht="16.5">
      <c r="B19" s="581"/>
      <c r="C19" s="198" t="s">
        <v>407</v>
      </c>
      <c r="D19" s="192"/>
      <c r="E19" s="192"/>
      <c r="F19" s="193"/>
      <c r="G19" s="224"/>
      <c r="H19" s="182"/>
    </row>
    <row r="20" spans="2:8" s="145" customFormat="1" ht="132">
      <c r="B20" s="581"/>
      <c r="C20" s="200" t="s">
        <v>408</v>
      </c>
      <c r="D20" s="192"/>
      <c r="E20" s="192"/>
      <c r="F20" s="193"/>
      <c r="G20" s="224"/>
      <c r="H20" s="182"/>
    </row>
    <row r="21" spans="2:8" s="145" customFormat="1" ht="66.75" thickBot="1">
      <c r="B21" s="581"/>
      <c r="C21" s="234" t="s">
        <v>409</v>
      </c>
      <c r="D21" s="235"/>
      <c r="E21" s="236"/>
      <c r="F21" s="237"/>
      <c r="G21" s="238"/>
      <c r="H21" s="182"/>
    </row>
    <row r="22" spans="2:8" s="145" customFormat="1" ht="17.25" thickBot="1">
      <c r="B22" s="582" t="s">
        <v>410</v>
      </c>
      <c r="C22" s="583"/>
      <c r="D22" s="241" t="s">
        <v>411</v>
      </c>
      <c r="E22" s="242">
        <v>1</v>
      </c>
      <c r="F22" s="243"/>
      <c r="G22" s="244">
        <f>F22*E22</f>
        <v>0</v>
      </c>
      <c r="H22" s="182"/>
    </row>
    <row r="23" spans="2:8" s="145" customFormat="1" ht="16.5">
      <c r="B23" s="604">
        <v>2</v>
      </c>
      <c r="C23" s="246" t="s">
        <v>412</v>
      </c>
      <c r="D23" s="219"/>
      <c r="E23" s="220"/>
      <c r="F23" s="221"/>
      <c r="G23" s="222"/>
      <c r="H23" s="182"/>
    </row>
    <row r="24" spans="2:8" s="145" customFormat="1" ht="33">
      <c r="B24" s="581"/>
      <c r="C24" s="198" t="s">
        <v>413</v>
      </c>
      <c r="D24" s="192"/>
      <c r="E24" s="192"/>
      <c r="F24" s="193"/>
      <c r="G24" s="224"/>
      <c r="H24" s="182"/>
    </row>
    <row r="25" spans="2:8" s="145" customFormat="1" ht="25.5" customHeight="1">
      <c r="B25" s="581"/>
      <c r="C25" s="198" t="s">
        <v>414</v>
      </c>
      <c r="D25" s="192"/>
      <c r="E25" s="192"/>
      <c r="F25" s="193"/>
      <c r="G25" s="224"/>
      <c r="H25" s="182"/>
    </row>
    <row r="26" spans="2:8" s="145" customFormat="1" ht="27.75" customHeight="1">
      <c r="B26" s="581"/>
      <c r="C26" s="198" t="s">
        <v>415</v>
      </c>
      <c r="D26" s="192"/>
      <c r="E26" s="192"/>
      <c r="F26" s="193"/>
      <c r="G26" s="224"/>
      <c r="H26" s="182"/>
    </row>
    <row r="27" spans="2:8" s="145" customFormat="1" ht="27.75" customHeight="1">
      <c r="B27" s="581"/>
      <c r="C27" s="198" t="s">
        <v>407</v>
      </c>
      <c r="D27" s="192"/>
      <c r="E27" s="192"/>
      <c r="F27" s="193"/>
      <c r="G27" s="224"/>
      <c r="H27" s="182"/>
    </row>
    <row r="28" spans="2:8" s="145" customFormat="1" ht="132">
      <c r="B28" s="581"/>
      <c r="C28" s="200" t="s">
        <v>408</v>
      </c>
      <c r="D28" s="192"/>
      <c r="E28" s="192"/>
      <c r="F28" s="193"/>
      <c r="G28" s="224"/>
      <c r="H28" s="182"/>
    </row>
    <row r="29" spans="2:8" s="145" customFormat="1" ht="66.75" thickBot="1">
      <c r="B29" s="605"/>
      <c r="C29" s="226" t="s">
        <v>409</v>
      </c>
      <c r="D29" s="233"/>
      <c r="E29" s="228"/>
      <c r="F29" s="229"/>
      <c r="G29" s="230"/>
      <c r="H29" s="182"/>
    </row>
    <row r="30" spans="2:8" s="145" customFormat="1" ht="17.25" thickBot="1">
      <c r="B30" s="582" t="s">
        <v>410</v>
      </c>
      <c r="C30" s="583"/>
      <c r="D30" s="241" t="s">
        <v>411</v>
      </c>
      <c r="E30" s="242">
        <v>1</v>
      </c>
      <c r="F30" s="243"/>
      <c r="G30" s="244">
        <f>F30*E30</f>
        <v>0</v>
      </c>
      <c r="H30" s="182"/>
    </row>
    <row r="31" spans="2:8" s="145" customFormat="1" ht="16.5">
      <c r="B31" s="604">
        <v>3</v>
      </c>
      <c r="C31" s="246" t="s">
        <v>416</v>
      </c>
      <c r="D31" s="219"/>
      <c r="E31" s="220"/>
      <c r="F31" s="221"/>
      <c r="G31" s="222"/>
      <c r="H31" s="182"/>
    </row>
    <row r="32" spans="2:8" s="145" customFormat="1" ht="33">
      <c r="B32" s="581"/>
      <c r="C32" s="198" t="s">
        <v>413</v>
      </c>
      <c r="D32" s="192"/>
      <c r="E32" s="192"/>
      <c r="F32" s="193"/>
      <c r="G32" s="224"/>
      <c r="H32" s="182"/>
    </row>
    <row r="33" spans="2:8" s="145" customFormat="1" ht="16.5">
      <c r="B33" s="581"/>
      <c r="C33" s="198" t="s">
        <v>407</v>
      </c>
      <c r="D33" s="192"/>
      <c r="E33" s="192"/>
      <c r="F33" s="193"/>
      <c r="G33" s="224"/>
      <c r="H33" s="182"/>
    </row>
    <row r="34" spans="2:8" s="145" customFormat="1" ht="16.5">
      <c r="B34" s="581"/>
      <c r="C34" s="198" t="s">
        <v>417</v>
      </c>
      <c r="D34" s="192"/>
      <c r="E34" s="192"/>
      <c r="F34" s="193"/>
      <c r="G34" s="224"/>
      <c r="H34" s="182"/>
    </row>
    <row r="35" spans="2:8" s="145" customFormat="1" ht="49.5">
      <c r="B35" s="581"/>
      <c r="C35" s="198" t="s">
        <v>404</v>
      </c>
      <c r="D35" s="192"/>
      <c r="E35" s="192"/>
      <c r="F35" s="193"/>
      <c r="G35" s="224"/>
      <c r="H35" s="182"/>
    </row>
    <row r="36" spans="2:8" s="145" customFormat="1" ht="132">
      <c r="B36" s="581"/>
      <c r="C36" s="200" t="s">
        <v>408</v>
      </c>
      <c r="D36" s="192"/>
      <c r="E36" s="192"/>
      <c r="F36" s="193"/>
      <c r="G36" s="224"/>
      <c r="H36" s="182"/>
    </row>
    <row r="37" spans="2:8" s="145" customFormat="1" ht="66.75" thickBot="1">
      <c r="B37" s="605"/>
      <c r="C37" s="226" t="s">
        <v>409</v>
      </c>
      <c r="D37" s="233"/>
      <c r="E37" s="228"/>
      <c r="F37" s="229"/>
      <c r="G37" s="230"/>
      <c r="H37" s="182"/>
    </row>
    <row r="38" spans="2:8" s="145" customFormat="1" ht="14.25" customHeight="1" thickBot="1">
      <c r="B38" s="582" t="s">
        <v>410</v>
      </c>
      <c r="C38" s="583"/>
      <c r="D38" s="241" t="s">
        <v>411</v>
      </c>
      <c r="E38" s="242">
        <v>1</v>
      </c>
      <c r="F38" s="243"/>
      <c r="G38" s="244">
        <f>F38*E38</f>
        <v>0</v>
      </c>
      <c r="H38" s="182"/>
    </row>
    <row r="39" spans="2:8" s="145" customFormat="1" ht="14.25" customHeight="1">
      <c r="B39" s="606">
        <v>4</v>
      </c>
      <c r="C39" s="246" t="s">
        <v>418</v>
      </c>
      <c r="D39" s="219"/>
      <c r="E39" s="220"/>
      <c r="F39" s="221"/>
      <c r="G39" s="222"/>
      <c r="H39" s="182"/>
    </row>
    <row r="40" spans="2:8" s="145" customFormat="1" ht="50.25" customHeight="1">
      <c r="B40" s="607"/>
      <c r="C40" s="198" t="s">
        <v>419</v>
      </c>
      <c r="D40" s="192"/>
      <c r="E40" s="192"/>
      <c r="F40" s="193"/>
      <c r="G40" s="224"/>
      <c r="H40" s="182"/>
    </row>
    <row r="41" spans="2:8" s="145" customFormat="1" ht="35.25" customHeight="1">
      <c r="B41" s="607"/>
      <c r="C41" s="198" t="s">
        <v>420</v>
      </c>
      <c r="D41" s="192"/>
      <c r="E41" s="192"/>
      <c r="F41" s="193"/>
      <c r="G41" s="224"/>
      <c r="H41" s="182"/>
    </row>
    <row r="42" spans="2:8" s="145" customFormat="1" ht="42" customHeight="1">
      <c r="B42" s="607"/>
      <c r="C42" s="198" t="s">
        <v>406</v>
      </c>
      <c r="D42" s="192"/>
      <c r="E42" s="192"/>
      <c r="F42" s="193"/>
      <c r="G42" s="224"/>
      <c r="H42" s="182"/>
    </row>
    <row r="43" spans="2:8" s="145" customFormat="1" ht="85.5" customHeight="1" thickBot="1">
      <c r="B43" s="605"/>
      <c r="C43" s="226" t="s">
        <v>409</v>
      </c>
      <c r="D43" s="233"/>
      <c r="E43" s="228"/>
      <c r="F43" s="229"/>
      <c r="G43" s="230"/>
      <c r="H43" s="182"/>
    </row>
    <row r="44" spans="2:8" s="145" customFormat="1" ht="14.25" customHeight="1" thickBot="1">
      <c r="B44" s="582" t="s">
        <v>410</v>
      </c>
      <c r="C44" s="583"/>
      <c r="D44" s="241" t="s">
        <v>411</v>
      </c>
      <c r="E44" s="242">
        <v>1</v>
      </c>
      <c r="F44" s="243"/>
      <c r="G44" s="244">
        <f t="shared" ref="G44:G53" si="0">F44*E44</f>
        <v>0</v>
      </c>
      <c r="H44" s="182"/>
    </row>
    <row r="45" spans="2:8" s="145" customFormat="1" ht="54.75" customHeight="1">
      <c r="B45" s="247">
        <v>5</v>
      </c>
      <c r="C45" s="219" t="s">
        <v>421</v>
      </c>
      <c r="D45" s="248"/>
      <c r="E45" s="220"/>
      <c r="F45" s="221"/>
      <c r="G45" s="292"/>
      <c r="H45" s="182"/>
    </row>
    <row r="46" spans="2:8" s="145" customFormat="1" ht="16.5" customHeight="1">
      <c r="B46" s="249"/>
      <c r="C46" s="191" t="s">
        <v>422</v>
      </c>
      <c r="D46" s="201" t="s">
        <v>423</v>
      </c>
      <c r="E46" s="192">
        <v>150</v>
      </c>
      <c r="F46" s="193"/>
      <c r="G46" s="290">
        <f t="shared" si="0"/>
        <v>0</v>
      </c>
      <c r="H46" s="182"/>
    </row>
    <row r="47" spans="2:8" s="145" customFormat="1" ht="15" customHeight="1">
      <c r="B47" s="249"/>
      <c r="C47" s="191" t="s">
        <v>424</v>
      </c>
      <c r="D47" s="201" t="s">
        <v>425</v>
      </c>
      <c r="E47" s="192">
        <v>149</v>
      </c>
      <c r="F47" s="193"/>
      <c r="G47" s="290">
        <f t="shared" si="0"/>
        <v>0</v>
      </c>
      <c r="H47" s="182"/>
    </row>
    <row r="48" spans="2:8" s="145" customFormat="1" ht="16.5">
      <c r="B48" s="249">
        <v>6</v>
      </c>
      <c r="C48" s="191" t="s">
        <v>426</v>
      </c>
      <c r="D48" s="201"/>
      <c r="E48" s="192"/>
      <c r="F48" s="193"/>
      <c r="G48" s="290">
        <f t="shared" si="0"/>
        <v>0</v>
      </c>
      <c r="H48" s="182"/>
    </row>
    <row r="49" spans="2:8" s="145" customFormat="1" ht="16.5">
      <c r="B49" s="250"/>
      <c r="C49" s="191" t="s">
        <v>427</v>
      </c>
      <c r="D49" s="192" t="s">
        <v>428</v>
      </c>
      <c r="E49" s="192">
        <v>50</v>
      </c>
      <c r="F49" s="193"/>
      <c r="G49" s="290">
        <f t="shared" si="0"/>
        <v>0</v>
      </c>
      <c r="H49" s="182"/>
    </row>
    <row r="50" spans="2:8" s="145" customFormat="1" ht="16.5">
      <c r="B50" s="250">
        <v>7</v>
      </c>
      <c r="C50" s="191" t="s">
        <v>429</v>
      </c>
      <c r="D50" s="192" t="s">
        <v>428</v>
      </c>
      <c r="E50" s="192">
        <v>35</v>
      </c>
      <c r="F50" s="193"/>
      <c r="G50" s="290">
        <f t="shared" si="0"/>
        <v>0</v>
      </c>
      <c r="H50" s="182"/>
    </row>
    <row r="51" spans="2:8" s="145" customFormat="1" ht="16.5">
      <c r="B51" s="250">
        <v>8</v>
      </c>
      <c r="C51" s="191" t="s">
        <v>430</v>
      </c>
      <c r="D51" s="192" t="s">
        <v>428</v>
      </c>
      <c r="E51" s="192">
        <v>5</v>
      </c>
      <c r="F51" s="193"/>
      <c r="G51" s="290">
        <f t="shared" si="0"/>
        <v>0</v>
      </c>
      <c r="H51" s="182"/>
    </row>
    <row r="52" spans="2:8" s="145" customFormat="1" ht="16.5">
      <c r="B52" s="250">
        <v>9</v>
      </c>
      <c r="C52" s="191" t="s">
        <v>431</v>
      </c>
      <c r="D52" s="192" t="s">
        <v>428</v>
      </c>
      <c r="E52" s="192">
        <v>40</v>
      </c>
      <c r="F52" s="193"/>
      <c r="G52" s="290">
        <f t="shared" si="0"/>
        <v>0</v>
      </c>
      <c r="H52" s="182"/>
    </row>
    <row r="53" spans="2:8" s="145" customFormat="1" ht="16.5">
      <c r="B53" s="250">
        <v>10</v>
      </c>
      <c r="C53" s="191" t="s">
        <v>432</v>
      </c>
      <c r="D53" s="192" t="s">
        <v>428</v>
      </c>
      <c r="E53" s="192">
        <v>40</v>
      </c>
      <c r="F53" s="193"/>
      <c r="G53" s="290">
        <f t="shared" si="0"/>
        <v>0</v>
      </c>
      <c r="H53" s="182"/>
    </row>
    <row r="54" spans="2:8" s="145" customFormat="1" ht="33">
      <c r="B54" s="250"/>
      <c r="C54" s="198" t="s">
        <v>433</v>
      </c>
      <c r="D54" s="192"/>
      <c r="E54" s="192"/>
      <c r="F54" s="193"/>
      <c r="G54" s="290"/>
      <c r="H54" s="182"/>
    </row>
    <row r="55" spans="2:8" s="145" customFormat="1" ht="17.25" thickBot="1">
      <c r="B55" s="251"/>
      <c r="C55" s="226"/>
      <c r="D55" s="252"/>
      <c r="E55" s="252"/>
      <c r="F55" s="253"/>
      <c r="G55" s="291"/>
      <c r="H55" s="182"/>
    </row>
    <row r="56" spans="2:8" s="145" customFormat="1" ht="17.25" thickBot="1">
      <c r="B56" s="582" t="s">
        <v>434</v>
      </c>
      <c r="C56" s="584"/>
      <c r="D56" s="583"/>
      <c r="E56" s="242">
        <v>1</v>
      </c>
      <c r="F56" s="243"/>
      <c r="G56" s="244">
        <f>SUM(G22:G55)</f>
        <v>0</v>
      </c>
      <c r="H56" s="182"/>
    </row>
    <row r="57" spans="2:8" s="145" customFormat="1" ht="17.25" thickBot="1">
      <c r="B57" s="608"/>
      <c r="C57" s="609"/>
      <c r="D57" s="609"/>
      <c r="E57" s="609"/>
      <c r="F57" s="609"/>
      <c r="G57" s="610"/>
      <c r="H57" s="182"/>
    </row>
    <row r="58" spans="2:8" s="145" customFormat="1" ht="17.25" thickBot="1">
      <c r="B58" s="598" t="s">
        <v>435</v>
      </c>
      <c r="C58" s="599"/>
      <c r="D58" s="599"/>
      <c r="E58" s="599"/>
      <c r="F58" s="599"/>
      <c r="G58" s="600"/>
      <c r="H58" s="182"/>
    </row>
    <row r="59" spans="2:8" s="145" customFormat="1" ht="29.1" customHeight="1">
      <c r="B59" s="247"/>
      <c r="C59" s="254"/>
      <c r="D59" s="219"/>
      <c r="E59" s="220"/>
      <c r="F59" s="221"/>
      <c r="G59" s="222"/>
      <c r="H59" s="182"/>
    </row>
    <row r="60" spans="2:8" s="145" customFormat="1" ht="66">
      <c r="B60" s="250"/>
      <c r="C60" s="198" t="s">
        <v>436</v>
      </c>
      <c r="D60" s="191"/>
      <c r="E60" s="192"/>
      <c r="F60" s="193"/>
      <c r="G60" s="224"/>
      <c r="H60" s="182"/>
    </row>
    <row r="61" spans="2:8" s="145" customFormat="1" ht="200.25" customHeight="1">
      <c r="B61" s="250">
        <v>1</v>
      </c>
      <c r="C61" s="185" t="s">
        <v>437</v>
      </c>
      <c r="D61" s="201" t="s">
        <v>438</v>
      </c>
      <c r="E61" s="192">
        <v>28</v>
      </c>
      <c r="F61" s="193"/>
      <c r="G61" s="224">
        <f>F61*E61</f>
        <v>0</v>
      </c>
      <c r="H61" s="182"/>
    </row>
    <row r="62" spans="2:8" s="145" customFormat="1" ht="200.25" customHeight="1">
      <c r="B62" s="250">
        <v>2</v>
      </c>
      <c r="C62" s="185" t="s">
        <v>439</v>
      </c>
      <c r="D62" s="201" t="s">
        <v>438</v>
      </c>
      <c r="E62" s="192">
        <v>48</v>
      </c>
      <c r="F62" s="193"/>
      <c r="G62" s="224">
        <f>F62*E62</f>
        <v>0</v>
      </c>
      <c r="H62" s="182"/>
    </row>
    <row r="63" spans="2:8" s="145" customFormat="1" ht="176.25" customHeight="1">
      <c r="B63" s="250">
        <v>3</v>
      </c>
      <c r="C63" s="185" t="s">
        <v>440</v>
      </c>
      <c r="D63" s="201" t="s">
        <v>438</v>
      </c>
      <c r="E63" s="192">
        <v>8</v>
      </c>
      <c r="F63" s="193"/>
      <c r="G63" s="224">
        <f t="shared" ref="G63:G68" si="1">F63*E63</f>
        <v>0</v>
      </c>
      <c r="H63" s="182"/>
    </row>
    <row r="64" spans="2:8" s="145" customFormat="1" ht="114" customHeight="1">
      <c r="B64" s="250">
        <v>4</v>
      </c>
      <c r="C64" s="4" t="s">
        <v>441</v>
      </c>
      <c r="D64" s="201" t="s">
        <v>438</v>
      </c>
      <c r="E64" s="192">
        <v>2</v>
      </c>
      <c r="F64" s="193"/>
      <c r="G64" s="224">
        <f t="shared" si="1"/>
        <v>0</v>
      </c>
      <c r="H64" s="182"/>
    </row>
    <row r="65" spans="2:8" s="145" customFormat="1" ht="99">
      <c r="B65" s="250"/>
      <c r="C65" s="202" t="s">
        <v>442</v>
      </c>
      <c r="D65" s="191"/>
      <c r="E65" s="192"/>
      <c r="F65" s="193"/>
      <c r="G65" s="224"/>
      <c r="H65" s="182"/>
    </row>
    <row r="66" spans="2:8" s="145" customFormat="1" ht="16.5">
      <c r="B66" s="250">
        <v>5</v>
      </c>
      <c r="C66" s="198" t="s">
        <v>443</v>
      </c>
      <c r="D66" s="192" t="s">
        <v>428</v>
      </c>
      <c r="E66" s="192">
        <v>2000</v>
      </c>
      <c r="F66" s="193"/>
      <c r="G66" s="224">
        <f t="shared" si="1"/>
        <v>0</v>
      </c>
      <c r="H66" s="182"/>
    </row>
    <row r="67" spans="2:8" s="145" customFormat="1" ht="16.5">
      <c r="B67" s="250">
        <v>6</v>
      </c>
      <c r="C67" s="4" t="s">
        <v>444</v>
      </c>
      <c r="D67" s="192" t="s">
        <v>428</v>
      </c>
      <c r="E67" s="192">
        <v>1500</v>
      </c>
      <c r="F67" s="193"/>
      <c r="G67" s="224">
        <f t="shared" si="1"/>
        <v>0</v>
      </c>
      <c r="H67" s="182"/>
    </row>
    <row r="68" spans="2:8" s="145" customFormat="1" ht="16.5">
      <c r="B68" s="250">
        <v>7</v>
      </c>
      <c r="C68" s="198" t="s">
        <v>445</v>
      </c>
      <c r="D68" s="201" t="s">
        <v>446</v>
      </c>
      <c r="E68" s="192">
        <v>1</v>
      </c>
      <c r="F68" s="193"/>
      <c r="G68" s="224">
        <f t="shared" si="1"/>
        <v>0</v>
      </c>
      <c r="H68" s="182"/>
    </row>
    <row r="69" spans="2:8" s="145" customFormat="1" ht="17.25" thickBot="1">
      <c r="B69" s="251"/>
      <c r="C69" s="226"/>
      <c r="D69" s="227"/>
      <c r="E69" s="228"/>
      <c r="F69" s="229"/>
      <c r="G69" s="230"/>
      <c r="H69" s="182"/>
    </row>
    <row r="70" spans="2:8" s="145" customFormat="1" ht="17.25" thickBot="1">
      <c r="B70" s="582" t="s">
        <v>447</v>
      </c>
      <c r="C70" s="584"/>
      <c r="D70" s="583"/>
      <c r="E70" s="241">
        <v>1</v>
      </c>
      <c r="F70" s="255"/>
      <c r="G70" s="244">
        <f>SUM(G61:G69)</f>
        <v>0</v>
      </c>
      <c r="H70" s="182"/>
    </row>
    <row r="71" spans="2:8" s="145" customFormat="1" ht="17.25" thickBot="1">
      <c r="B71" s="611"/>
      <c r="C71" s="612"/>
      <c r="D71" s="612"/>
      <c r="E71" s="612"/>
      <c r="F71" s="612"/>
      <c r="G71" s="613"/>
      <c r="H71" s="182"/>
    </row>
    <row r="72" spans="2:8" s="145" customFormat="1" ht="17.25" thickBot="1">
      <c r="B72" s="598" t="s">
        <v>448</v>
      </c>
      <c r="C72" s="599"/>
      <c r="D72" s="599"/>
      <c r="E72" s="599"/>
      <c r="F72" s="599"/>
      <c r="G72" s="600"/>
      <c r="H72" s="182"/>
    </row>
    <row r="73" spans="2:8" s="145" customFormat="1" ht="16.5">
      <c r="B73" s="247"/>
      <c r="C73" s="246"/>
      <c r="D73" s="219"/>
      <c r="E73" s="220"/>
      <c r="F73" s="221"/>
      <c r="G73" s="222"/>
      <c r="H73" s="182"/>
    </row>
    <row r="74" spans="2:8" s="145" customFormat="1" ht="16.5">
      <c r="B74" s="256">
        <v>1.1000000000000001</v>
      </c>
      <c r="C74" s="198" t="s">
        <v>449</v>
      </c>
      <c r="D74" s="192" t="s">
        <v>25</v>
      </c>
      <c r="E74" s="192">
        <v>319</v>
      </c>
      <c r="F74" s="193"/>
      <c r="G74" s="224">
        <f>F74*E74</f>
        <v>0</v>
      </c>
      <c r="H74" s="182"/>
    </row>
    <row r="75" spans="2:8" s="145" customFormat="1" ht="16.5">
      <c r="B75" s="250"/>
      <c r="C75" s="199"/>
      <c r="D75" s="191"/>
      <c r="E75" s="192"/>
      <c r="F75" s="193"/>
      <c r="G75" s="224"/>
      <c r="H75" s="182"/>
    </row>
    <row r="76" spans="2:8" s="145" customFormat="1" ht="49.5">
      <c r="B76" s="250"/>
      <c r="C76" s="198" t="s">
        <v>450</v>
      </c>
      <c r="D76" s="191"/>
      <c r="E76" s="192"/>
      <c r="F76" s="193"/>
      <c r="G76" s="224"/>
      <c r="H76" s="182"/>
    </row>
    <row r="77" spans="2:8" s="145" customFormat="1" ht="16.5">
      <c r="B77" s="250">
        <v>1</v>
      </c>
      <c r="C77" s="198" t="s">
        <v>451</v>
      </c>
      <c r="D77" s="201" t="s">
        <v>438</v>
      </c>
      <c r="E77" s="201">
        <v>70</v>
      </c>
      <c r="F77" s="203"/>
      <c r="G77" s="224">
        <f t="shared" ref="G77:G90" si="2">F77*E77</f>
        <v>0</v>
      </c>
      <c r="H77" s="182"/>
    </row>
    <row r="78" spans="2:8" s="145" customFormat="1" ht="16.5">
      <c r="B78" s="250">
        <v>2</v>
      </c>
      <c r="C78" s="198" t="s">
        <v>452</v>
      </c>
      <c r="D78" s="201" t="s">
        <v>438</v>
      </c>
      <c r="E78" s="201">
        <v>12</v>
      </c>
      <c r="F78" s="203"/>
      <c r="G78" s="224">
        <f t="shared" si="2"/>
        <v>0</v>
      </c>
      <c r="H78" s="182"/>
    </row>
    <row r="79" spans="2:8" s="145" customFormat="1" ht="66">
      <c r="B79" s="250"/>
      <c r="C79" s="198" t="s">
        <v>453</v>
      </c>
      <c r="D79" s="191"/>
      <c r="E79" s="192"/>
      <c r="F79" s="193"/>
      <c r="G79" s="224"/>
      <c r="H79" s="182"/>
    </row>
    <row r="80" spans="2:8" s="145" customFormat="1" ht="16.5">
      <c r="B80" s="250">
        <v>4</v>
      </c>
      <c r="C80" s="198" t="s">
        <v>454</v>
      </c>
      <c r="D80" s="192" t="s">
        <v>428</v>
      </c>
      <c r="E80" s="201">
        <v>1600</v>
      </c>
      <c r="F80" s="203"/>
      <c r="G80" s="224">
        <f t="shared" si="2"/>
        <v>0</v>
      </c>
      <c r="H80" s="182"/>
    </row>
    <row r="81" spans="2:8" s="145" customFormat="1" ht="16.5">
      <c r="B81" s="250">
        <v>5</v>
      </c>
      <c r="C81" s="198" t="s">
        <v>455</v>
      </c>
      <c r="D81" s="192" t="s">
        <v>428</v>
      </c>
      <c r="E81" s="201">
        <v>800</v>
      </c>
      <c r="F81" s="203"/>
      <c r="G81" s="224">
        <f t="shared" si="2"/>
        <v>0</v>
      </c>
      <c r="H81" s="182"/>
    </row>
    <row r="82" spans="2:8" s="145" customFormat="1" ht="148.5">
      <c r="B82" s="250"/>
      <c r="C82" s="198" t="s">
        <v>456</v>
      </c>
      <c r="D82" s="192"/>
      <c r="E82" s="201"/>
      <c r="F82" s="203"/>
      <c r="G82" s="224"/>
      <c r="H82" s="182"/>
    </row>
    <row r="83" spans="2:8" s="145" customFormat="1" ht="16.5">
      <c r="B83" s="250">
        <v>6</v>
      </c>
      <c r="C83" s="198" t="s">
        <v>457</v>
      </c>
      <c r="D83" s="192" t="s">
        <v>428</v>
      </c>
      <c r="E83" s="201">
        <v>15</v>
      </c>
      <c r="F83" s="203"/>
      <c r="G83" s="224">
        <f t="shared" si="2"/>
        <v>0</v>
      </c>
      <c r="H83" s="182"/>
    </row>
    <row r="84" spans="2:8" s="145" customFormat="1" ht="16.5">
      <c r="B84" s="250">
        <v>7</v>
      </c>
      <c r="C84" s="198" t="s">
        <v>458</v>
      </c>
      <c r="D84" s="192" t="s">
        <v>428</v>
      </c>
      <c r="E84" s="201">
        <v>24</v>
      </c>
      <c r="F84" s="203"/>
      <c r="G84" s="224">
        <f t="shared" si="2"/>
        <v>0</v>
      </c>
      <c r="H84" s="182"/>
    </row>
    <row r="85" spans="2:8" s="145" customFormat="1" ht="16.5">
      <c r="B85" s="250">
        <v>8</v>
      </c>
      <c r="C85" s="198" t="s">
        <v>459</v>
      </c>
      <c r="D85" s="192" t="s">
        <v>428</v>
      </c>
      <c r="E85" s="201">
        <v>39</v>
      </c>
      <c r="F85" s="203"/>
      <c r="G85" s="224">
        <f t="shared" si="2"/>
        <v>0</v>
      </c>
      <c r="H85" s="182"/>
    </row>
    <row r="86" spans="2:8" s="145" customFormat="1" ht="115.5">
      <c r="B86" s="250">
        <v>9</v>
      </c>
      <c r="C86" s="4" t="s">
        <v>460</v>
      </c>
      <c r="D86" s="192" t="s">
        <v>14</v>
      </c>
      <c r="E86" s="201">
        <v>15</v>
      </c>
      <c r="F86" s="203"/>
      <c r="G86" s="224">
        <f t="shared" si="2"/>
        <v>0</v>
      </c>
      <c r="H86" s="182"/>
    </row>
    <row r="87" spans="2:8" s="145" customFormat="1" ht="64.5" customHeight="1">
      <c r="B87" s="250">
        <v>10</v>
      </c>
      <c r="C87" s="198" t="s">
        <v>461</v>
      </c>
      <c r="D87" s="192" t="s">
        <v>428</v>
      </c>
      <c r="E87" s="201">
        <v>60</v>
      </c>
      <c r="F87" s="193"/>
      <c r="G87" s="224">
        <f t="shared" si="2"/>
        <v>0</v>
      </c>
      <c r="H87" s="182"/>
    </row>
    <row r="88" spans="2:8" s="145" customFormat="1" ht="33">
      <c r="B88" s="250"/>
      <c r="C88" s="198" t="s">
        <v>462</v>
      </c>
      <c r="D88" s="191"/>
      <c r="E88" s="192"/>
      <c r="F88" s="203"/>
      <c r="G88" s="224"/>
      <c r="H88" s="182"/>
    </row>
    <row r="89" spans="2:8" s="145" customFormat="1" ht="16.5">
      <c r="B89" s="250">
        <v>11</v>
      </c>
      <c r="C89" s="4" t="s">
        <v>444</v>
      </c>
      <c r="D89" s="192" t="s">
        <v>428</v>
      </c>
      <c r="E89" s="201">
        <v>1000</v>
      </c>
      <c r="F89" s="203"/>
      <c r="G89" s="224">
        <f t="shared" si="2"/>
        <v>0</v>
      </c>
      <c r="H89" s="182"/>
    </row>
    <row r="90" spans="2:8" s="177" customFormat="1" ht="16.5">
      <c r="B90" s="250">
        <v>12</v>
      </c>
      <c r="C90" s="198" t="s">
        <v>463</v>
      </c>
      <c r="D90" s="201" t="s">
        <v>446</v>
      </c>
      <c r="E90" s="201">
        <v>1</v>
      </c>
      <c r="F90" s="203"/>
      <c r="G90" s="224">
        <f t="shared" si="2"/>
        <v>0</v>
      </c>
      <c r="H90" s="183"/>
    </row>
    <row r="91" spans="2:8" s="177" customFormat="1" ht="30" customHeight="1">
      <c r="B91" s="580">
        <v>13</v>
      </c>
      <c r="C91" s="26" t="s">
        <v>464</v>
      </c>
      <c r="D91" s="614" t="s">
        <v>438</v>
      </c>
      <c r="E91" s="614">
        <v>1</v>
      </c>
      <c r="F91" s="617"/>
      <c r="G91" s="620">
        <f>F91*E91</f>
        <v>0</v>
      </c>
      <c r="H91" s="183"/>
    </row>
    <row r="92" spans="2:8" s="177" customFormat="1" ht="15" customHeight="1">
      <c r="B92" s="581"/>
      <c r="C92" s="204" t="s">
        <v>465</v>
      </c>
      <c r="D92" s="615"/>
      <c r="E92" s="615"/>
      <c r="F92" s="618"/>
      <c r="G92" s="621"/>
      <c r="H92" s="183"/>
    </row>
    <row r="93" spans="2:8" s="177" customFormat="1" ht="15" customHeight="1">
      <c r="B93" s="581"/>
      <c r="C93" s="204" t="s">
        <v>466</v>
      </c>
      <c r="D93" s="615"/>
      <c r="E93" s="615"/>
      <c r="F93" s="618"/>
      <c r="G93" s="621"/>
      <c r="H93" s="183"/>
    </row>
    <row r="94" spans="2:8" s="177" customFormat="1" ht="15" customHeight="1">
      <c r="B94" s="581"/>
      <c r="C94" s="204" t="s">
        <v>467</v>
      </c>
      <c r="D94" s="615"/>
      <c r="E94" s="615"/>
      <c r="F94" s="618"/>
      <c r="G94" s="621"/>
      <c r="H94" s="183"/>
    </row>
    <row r="95" spans="2:8" s="177" customFormat="1" ht="15" customHeight="1">
      <c r="B95" s="581"/>
      <c r="C95" s="204" t="s">
        <v>468</v>
      </c>
      <c r="D95" s="615"/>
      <c r="E95" s="615"/>
      <c r="F95" s="618"/>
      <c r="G95" s="621"/>
      <c r="H95" s="183"/>
    </row>
    <row r="96" spans="2:8" s="177" customFormat="1" ht="15" customHeight="1">
      <c r="B96" s="581"/>
      <c r="C96" s="204" t="s">
        <v>469</v>
      </c>
      <c r="D96" s="615"/>
      <c r="E96" s="615"/>
      <c r="F96" s="618"/>
      <c r="G96" s="621"/>
      <c r="H96" s="183"/>
    </row>
    <row r="97" spans="2:8" s="177" customFormat="1" ht="15" customHeight="1">
      <c r="B97" s="581"/>
      <c r="C97" s="204" t="s">
        <v>470</v>
      </c>
      <c r="D97" s="615"/>
      <c r="E97" s="615"/>
      <c r="F97" s="618"/>
      <c r="G97" s="621"/>
      <c r="H97" s="183"/>
    </row>
    <row r="98" spans="2:8" s="177" customFormat="1" ht="15" customHeight="1">
      <c r="B98" s="607"/>
      <c r="C98" s="205" t="s">
        <v>471</v>
      </c>
      <c r="D98" s="616"/>
      <c r="E98" s="616"/>
      <c r="F98" s="619"/>
      <c r="G98" s="622"/>
      <c r="H98" s="183"/>
    </row>
    <row r="99" spans="2:8" s="177" customFormat="1" ht="49.5">
      <c r="B99" s="257">
        <v>14</v>
      </c>
      <c r="C99" s="206" t="s">
        <v>472</v>
      </c>
      <c r="D99" s="201" t="s">
        <v>438</v>
      </c>
      <c r="E99" s="201">
        <v>1</v>
      </c>
      <c r="F99" s="203"/>
      <c r="G99" s="258">
        <f>F99*E99</f>
        <v>0</v>
      </c>
      <c r="H99" s="183"/>
    </row>
    <row r="100" spans="2:8" s="177" customFormat="1" ht="247.5">
      <c r="B100" s="259">
        <v>15</v>
      </c>
      <c r="C100" s="207" t="s">
        <v>473</v>
      </c>
      <c r="D100" s="201" t="s">
        <v>438</v>
      </c>
      <c r="E100" s="201">
        <v>1</v>
      </c>
      <c r="F100" s="203"/>
      <c r="G100" s="258">
        <f>F100*E100</f>
        <v>0</v>
      </c>
      <c r="H100" s="183"/>
    </row>
    <row r="101" spans="2:8" s="177" customFormat="1" ht="33">
      <c r="B101" s="623">
        <v>16</v>
      </c>
      <c r="C101" s="4" t="s">
        <v>474</v>
      </c>
      <c r="D101" s="614" t="s">
        <v>438</v>
      </c>
      <c r="E101" s="614">
        <v>1</v>
      </c>
      <c r="F101" s="617"/>
      <c r="G101" s="628">
        <f>F101*E101</f>
        <v>0</v>
      </c>
      <c r="H101" s="183"/>
    </row>
    <row r="102" spans="2:8" s="177" customFormat="1" ht="33">
      <c r="B102" s="624"/>
      <c r="C102" s="4" t="s">
        <v>475</v>
      </c>
      <c r="D102" s="615"/>
      <c r="E102" s="615"/>
      <c r="F102" s="618"/>
      <c r="G102" s="629"/>
      <c r="H102" s="183"/>
    </row>
    <row r="103" spans="2:8" s="177" customFormat="1" ht="33">
      <c r="B103" s="624"/>
      <c r="C103" s="4" t="s">
        <v>476</v>
      </c>
      <c r="D103" s="615"/>
      <c r="E103" s="615"/>
      <c r="F103" s="618"/>
      <c r="G103" s="629"/>
      <c r="H103" s="183"/>
    </row>
    <row r="104" spans="2:8" s="177" customFormat="1" ht="99.75" thickBot="1">
      <c r="B104" s="625"/>
      <c r="C104" s="17" t="s">
        <v>477</v>
      </c>
      <c r="D104" s="626"/>
      <c r="E104" s="626"/>
      <c r="F104" s="627"/>
      <c r="G104" s="630"/>
      <c r="H104" s="183"/>
    </row>
    <row r="105" spans="2:8" s="177" customFormat="1" ht="17.25" thickBot="1">
      <c r="B105" s="582" t="s">
        <v>478</v>
      </c>
      <c r="C105" s="584"/>
      <c r="D105" s="583"/>
      <c r="E105" s="241"/>
      <c r="F105" s="255"/>
      <c r="G105" s="260">
        <f>G101+G100+G99+G91+G90+G89+G87+G86+G85+G84+G83+G81+G80+G78+G77+G74</f>
        <v>0</v>
      </c>
      <c r="H105" s="183"/>
    </row>
    <row r="106" spans="2:8" s="145" customFormat="1" ht="17.25" thickBot="1">
      <c r="B106" s="608"/>
      <c r="C106" s="609"/>
      <c r="D106" s="609"/>
      <c r="E106" s="609"/>
      <c r="F106" s="609"/>
      <c r="G106" s="610"/>
      <c r="H106" s="182"/>
    </row>
    <row r="107" spans="2:8" s="145" customFormat="1" ht="17.25" thickBot="1">
      <c r="B107" s="598" t="s">
        <v>479</v>
      </c>
      <c r="C107" s="599"/>
      <c r="D107" s="599"/>
      <c r="E107" s="599"/>
      <c r="F107" s="599"/>
      <c r="G107" s="600"/>
      <c r="H107" s="182"/>
    </row>
    <row r="108" spans="2:8" s="145" customFormat="1" ht="49.5">
      <c r="B108" s="247"/>
      <c r="C108" s="231" t="s">
        <v>480</v>
      </c>
      <c r="D108" s="219"/>
      <c r="E108" s="220"/>
      <c r="F108" s="221"/>
      <c r="G108" s="222"/>
      <c r="H108" s="182"/>
    </row>
    <row r="109" spans="2:8" s="145" customFormat="1" ht="99">
      <c r="B109" s="250">
        <v>1</v>
      </c>
      <c r="C109" s="198" t="s">
        <v>481</v>
      </c>
      <c r="D109" s="201" t="s">
        <v>428</v>
      </c>
      <c r="E109" s="201">
        <v>750</v>
      </c>
      <c r="F109" s="203"/>
      <c r="G109" s="224">
        <f>F109*E109</f>
        <v>0</v>
      </c>
      <c r="H109" s="182"/>
    </row>
    <row r="110" spans="2:8" s="145" customFormat="1" ht="66">
      <c r="B110" s="250">
        <v>2</v>
      </c>
      <c r="C110" s="198" t="s">
        <v>482</v>
      </c>
      <c r="D110" s="192" t="s">
        <v>428</v>
      </c>
      <c r="E110" s="201">
        <v>620</v>
      </c>
      <c r="F110" s="203"/>
      <c r="G110" s="224">
        <f t="shared" ref="G110:G117" si="3">F110*E110</f>
        <v>0</v>
      </c>
      <c r="H110" s="182"/>
    </row>
    <row r="111" spans="2:8" s="145" customFormat="1" ht="66">
      <c r="B111" s="250">
        <v>3</v>
      </c>
      <c r="C111" s="198" t="s">
        <v>483</v>
      </c>
      <c r="D111" s="192" t="s">
        <v>428</v>
      </c>
      <c r="E111" s="201">
        <v>50</v>
      </c>
      <c r="F111" s="203"/>
      <c r="G111" s="224">
        <f t="shared" si="3"/>
        <v>0</v>
      </c>
      <c r="H111" s="182"/>
    </row>
    <row r="112" spans="2:8" s="145" customFormat="1" ht="33">
      <c r="B112" s="250">
        <v>4</v>
      </c>
      <c r="C112" s="198" t="s">
        <v>484</v>
      </c>
      <c r="D112" s="192" t="s">
        <v>411</v>
      </c>
      <c r="E112" s="201">
        <v>10</v>
      </c>
      <c r="F112" s="203"/>
      <c r="G112" s="224">
        <f t="shared" si="3"/>
        <v>0</v>
      </c>
      <c r="H112" s="182"/>
    </row>
    <row r="113" spans="2:8" s="145" customFormat="1" ht="33">
      <c r="B113" s="250">
        <v>5</v>
      </c>
      <c r="C113" s="198" t="s">
        <v>485</v>
      </c>
      <c r="D113" s="192" t="s">
        <v>411</v>
      </c>
      <c r="E113" s="201">
        <v>10</v>
      </c>
      <c r="F113" s="203"/>
      <c r="G113" s="224">
        <f t="shared" si="3"/>
        <v>0</v>
      </c>
      <c r="H113" s="182"/>
    </row>
    <row r="114" spans="2:8" s="145" customFormat="1" ht="66">
      <c r="B114" s="250">
        <v>6</v>
      </c>
      <c r="C114" s="198" t="s">
        <v>486</v>
      </c>
      <c r="D114" s="192" t="s">
        <v>446</v>
      </c>
      <c r="E114" s="201">
        <v>2</v>
      </c>
      <c r="F114" s="203"/>
      <c r="G114" s="224">
        <f t="shared" si="3"/>
        <v>0</v>
      </c>
      <c r="H114" s="182"/>
    </row>
    <row r="115" spans="2:8" s="145" customFormat="1" ht="33">
      <c r="B115" s="250">
        <v>7</v>
      </c>
      <c r="C115" s="198" t="s">
        <v>487</v>
      </c>
      <c r="D115" s="201" t="s">
        <v>411</v>
      </c>
      <c r="E115" s="201">
        <v>27</v>
      </c>
      <c r="F115" s="203"/>
      <c r="G115" s="224">
        <f t="shared" si="3"/>
        <v>0</v>
      </c>
      <c r="H115" s="182"/>
    </row>
    <row r="116" spans="2:8" s="145" customFormat="1" ht="36.75" customHeight="1">
      <c r="B116" s="250">
        <v>8</v>
      </c>
      <c r="C116" s="4" t="s">
        <v>488</v>
      </c>
      <c r="D116" s="201" t="s">
        <v>446</v>
      </c>
      <c r="E116" s="201">
        <v>1</v>
      </c>
      <c r="F116" s="203"/>
      <c r="G116" s="224">
        <f t="shared" si="3"/>
        <v>0</v>
      </c>
      <c r="H116" s="182"/>
    </row>
    <row r="117" spans="2:8" s="145" customFormat="1" ht="48.75" customHeight="1">
      <c r="B117" s="250">
        <v>9</v>
      </c>
      <c r="C117" s="4" t="s">
        <v>489</v>
      </c>
      <c r="D117" s="192" t="s">
        <v>411</v>
      </c>
      <c r="E117" s="208">
        <v>3</v>
      </c>
      <c r="F117" s="209"/>
      <c r="G117" s="224">
        <f t="shared" si="3"/>
        <v>0</v>
      </c>
      <c r="H117" s="182"/>
    </row>
    <row r="118" spans="2:8" s="145" customFormat="1" ht="16.5">
      <c r="B118" s="250">
        <v>11</v>
      </c>
      <c r="C118" s="4" t="s">
        <v>573</v>
      </c>
      <c r="D118" s="192" t="s">
        <v>411</v>
      </c>
      <c r="E118" s="208">
        <v>150</v>
      </c>
      <c r="F118" s="209"/>
      <c r="G118" s="224">
        <f>F118*E118</f>
        <v>0</v>
      </c>
      <c r="H118" s="182"/>
    </row>
    <row r="119" spans="2:8" s="145" customFormat="1" ht="17.25" thickBot="1">
      <c r="B119" s="251"/>
      <c r="C119" s="226"/>
      <c r="D119" s="233"/>
      <c r="E119" s="261"/>
      <c r="F119" s="262"/>
      <c r="G119" s="230"/>
      <c r="H119" s="182"/>
    </row>
    <row r="120" spans="2:8" s="145" customFormat="1" ht="17.25" thickBot="1">
      <c r="B120" s="601" t="s">
        <v>490</v>
      </c>
      <c r="C120" s="602"/>
      <c r="D120" s="603"/>
      <c r="E120" s="242"/>
      <c r="F120" s="243"/>
      <c r="G120" s="244">
        <f>SUM(G109:G119)</f>
        <v>0</v>
      </c>
      <c r="H120" s="182"/>
    </row>
    <row r="121" spans="2:8" s="145" customFormat="1" ht="17.25" thickBot="1">
      <c r="B121" s="608"/>
      <c r="C121" s="609"/>
      <c r="D121" s="609"/>
      <c r="E121" s="609"/>
      <c r="F121" s="609"/>
      <c r="G121" s="610"/>
      <c r="H121" s="182"/>
    </row>
    <row r="122" spans="2:8" s="145" customFormat="1" ht="17.25" thickBot="1">
      <c r="B122" s="598" t="s">
        <v>491</v>
      </c>
      <c r="C122" s="599"/>
      <c r="D122" s="599"/>
      <c r="E122" s="599"/>
      <c r="F122" s="599"/>
      <c r="G122" s="600"/>
      <c r="H122" s="182"/>
    </row>
    <row r="123" spans="2:8" s="145" customFormat="1" ht="16.5">
      <c r="B123" s="263"/>
      <c r="C123" s="246"/>
      <c r="D123" s="219"/>
      <c r="E123" s="220"/>
      <c r="F123" s="221"/>
      <c r="G123" s="222"/>
      <c r="H123" s="182"/>
    </row>
    <row r="124" spans="2:8" s="145" customFormat="1" ht="69" customHeight="1">
      <c r="B124" s="264"/>
      <c r="C124" s="198" t="s">
        <v>450</v>
      </c>
      <c r="D124" s="191"/>
      <c r="E124" s="192"/>
      <c r="F124" s="193"/>
      <c r="G124" s="224"/>
      <c r="H124" s="182"/>
    </row>
    <row r="125" spans="2:8" s="145" customFormat="1" ht="182.25" customHeight="1">
      <c r="B125" s="264"/>
      <c r="C125" s="198" t="s">
        <v>492</v>
      </c>
      <c r="D125" s="191"/>
      <c r="E125" s="192"/>
      <c r="F125" s="193"/>
      <c r="G125" s="224"/>
      <c r="H125" s="182"/>
    </row>
    <row r="126" spans="2:8" s="145" customFormat="1" ht="16.5">
      <c r="B126" s="264"/>
      <c r="C126" s="198" t="s">
        <v>493</v>
      </c>
      <c r="D126" s="191"/>
      <c r="E126" s="192"/>
      <c r="F126" s="193"/>
      <c r="G126" s="224"/>
      <c r="H126" s="182"/>
    </row>
    <row r="127" spans="2:8" s="145" customFormat="1" ht="16.5">
      <c r="B127" s="250">
        <v>1</v>
      </c>
      <c r="C127" s="198" t="s">
        <v>494</v>
      </c>
      <c r="D127" s="201" t="s">
        <v>438</v>
      </c>
      <c r="E127" s="201">
        <v>21</v>
      </c>
      <c r="F127" s="203"/>
      <c r="G127" s="224">
        <f>F127*E127</f>
        <v>0</v>
      </c>
      <c r="H127" s="182"/>
    </row>
    <row r="128" spans="2:8" s="145" customFormat="1" ht="16.5">
      <c r="B128" s="250">
        <v>2</v>
      </c>
      <c r="C128" s="198" t="s">
        <v>495</v>
      </c>
      <c r="D128" s="201" t="s">
        <v>438</v>
      </c>
      <c r="E128" s="201">
        <v>4</v>
      </c>
      <c r="F128" s="203"/>
      <c r="G128" s="224">
        <f>F128*E128</f>
        <v>0</v>
      </c>
      <c r="H128" s="182"/>
    </row>
    <row r="129" spans="2:8" s="145" customFormat="1" ht="49.5">
      <c r="B129" s="250">
        <v>3</v>
      </c>
      <c r="C129" s="198" t="s">
        <v>496</v>
      </c>
      <c r="D129" s="192" t="s">
        <v>428</v>
      </c>
      <c r="E129" s="201">
        <v>400</v>
      </c>
      <c r="F129" s="203"/>
      <c r="G129" s="224">
        <f>F129*E129</f>
        <v>0</v>
      </c>
      <c r="H129" s="182"/>
    </row>
    <row r="130" spans="2:8" s="145" customFormat="1" ht="33">
      <c r="B130" s="250">
        <v>4</v>
      </c>
      <c r="C130" s="198" t="s">
        <v>497</v>
      </c>
      <c r="D130" s="201" t="s">
        <v>446</v>
      </c>
      <c r="E130" s="192">
        <v>1</v>
      </c>
      <c r="F130" s="193"/>
      <c r="G130" s="224">
        <f>F130*E130</f>
        <v>0</v>
      </c>
      <c r="H130" s="182"/>
    </row>
    <row r="131" spans="2:8" s="145" customFormat="1" ht="17.25" thickBot="1">
      <c r="B131" s="265"/>
      <c r="C131" s="232"/>
      <c r="D131" s="227"/>
      <c r="E131" s="228"/>
      <c r="F131" s="229"/>
      <c r="G131" s="230"/>
      <c r="H131" s="182"/>
    </row>
    <row r="132" spans="2:8" s="145" customFormat="1" ht="17.25" thickBot="1">
      <c r="B132" s="582" t="s">
        <v>498</v>
      </c>
      <c r="C132" s="584"/>
      <c r="D132" s="583"/>
      <c r="E132" s="266"/>
      <c r="F132" s="267"/>
      <c r="G132" s="244">
        <f>SUM(G127:G131)</f>
        <v>0</v>
      </c>
      <c r="H132" s="182"/>
    </row>
    <row r="133" spans="2:8" s="178" customFormat="1" ht="17.25" thickBot="1">
      <c r="B133" s="632" t="s">
        <v>499</v>
      </c>
      <c r="C133" s="633"/>
      <c r="D133" s="634"/>
      <c r="E133" s="268"/>
      <c r="F133" s="269"/>
      <c r="G133" s="270">
        <f>G132+G120+G105+G70+G56</f>
        <v>0</v>
      </c>
      <c r="H133" s="184"/>
    </row>
    <row r="134" spans="2:8" s="178" customFormat="1" ht="17.25" thickBot="1">
      <c r="B134" s="271"/>
      <c r="C134" s="272"/>
      <c r="D134" s="273"/>
      <c r="E134" s="274"/>
      <c r="F134" s="275"/>
      <c r="G134" s="276"/>
      <c r="H134" s="184"/>
    </row>
    <row r="135" spans="2:8" s="145" customFormat="1" ht="17.25" thickBot="1">
      <c r="B135" s="635" t="s">
        <v>500</v>
      </c>
      <c r="C135" s="636"/>
      <c r="D135" s="636"/>
      <c r="E135" s="636"/>
      <c r="F135" s="636"/>
      <c r="G135" s="637"/>
      <c r="H135" s="182"/>
    </row>
    <row r="136" spans="2:8" s="145" customFormat="1" ht="17.25" thickBot="1">
      <c r="B136" s="279">
        <v>1</v>
      </c>
      <c r="C136" s="631" t="s">
        <v>501</v>
      </c>
      <c r="D136" s="599"/>
      <c r="E136" s="599"/>
      <c r="F136" s="599"/>
      <c r="G136" s="600"/>
      <c r="H136" s="182"/>
    </row>
    <row r="137" spans="2:8" s="145" customFormat="1" ht="409.5" customHeight="1">
      <c r="B137" s="247"/>
      <c r="C137" s="280" t="s">
        <v>502</v>
      </c>
      <c r="D137" s="219" t="s">
        <v>411</v>
      </c>
      <c r="E137" s="281">
        <v>1</v>
      </c>
      <c r="F137" s="282"/>
      <c r="G137" s="222">
        <f>F137*E137</f>
        <v>0</v>
      </c>
      <c r="H137" s="182"/>
    </row>
    <row r="138" spans="2:8" s="145" customFormat="1" ht="123.75" customHeight="1">
      <c r="B138" s="250"/>
      <c r="C138" s="185" t="s">
        <v>503</v>
      </c>
      <c r="D138" s="191" t="s">
        <v>411</v>
      </c>
      <c r="E138" s="186">
        <v>1</v>
      </c>
      <c r="F138" s="187"/>
      <c r="G138" s="224">
        <f t="shared" ref="G138:G151" si="4">F138*E138</f>
        <v>0</v>
      </c>
      <c r="H138" s="182"/>
    </row>
    <row r="139" spans="2:8" s="145" customFormat="1" ht="33">
      <c r="B139" s="250"/>
      <c r="C139" s="185" t="s">
        <v>504</v>
      </c>
      <c r="D139" s="191" t="s">
        <v>411</v>
      </c>
      <c r="E139" s="186">
        <v>1</v>
      </c>
      <c r="F139" s="187"/>
      <c r="G139" s="224">
        <f t="shared" si="4"/>
        <v>0</v>
      </c>
      <c r="H139" s="182"/>
    </row>
    <row r="140" spans="2:8" s="145" customFormat="1" ht="165">
      <c r="B140" s="250"/>
      <c r="C140" s="185" t="s">
        <v>505</v>
      </c>
      <c r="D140" s="191" t="s">
        <v>411</v>
      </c>
      <c r="E140" s="186">
        <v>1</v>
      </c>
      <c r="F140" s="187"/>
      <c r="G140" s="224">
        <f t="shared" si="4"/>
        <v>0</v>
      </c>
      <c r="H140" s="182"/>
    </row>
    <row r="141" spans="2:8" s="145" customFormat="1" ht="231">
      <c r="B141" s="250"/>
      <c r="C141" s="185" t="s">
        <v>506</v>
      </c>
      <c r="D141" s="191" t="s">
        <v>411</v>
      </c>
      <c r="E141" s="186">
        <v>20</v>
      </c>
      <c r="F141" s="187"/>
      <c r="G141" s="224">
        <f t="shared" si="4"/>
        <v>0</v>
      </c>
      <c r="H141" s="182"/>
    </row>
    <row r="142" spans="2:8" s="145" customFormat="1" ht="68.25" customHeight="1">
      <c r="B142" s="250"/>
      <c r="C142" s="185" t="s">
        <v>507</v>
      </c>
      <c r="D142" s="191" t="s">
        <v>411</v>
      </c>
      <c r="E142" s="186">
        <v>20</v>
      </c>
      <c r="F142" s="187"/>
      <c r="G142" s="224">
        <f t="shared" si="4"/>
        <v>0</v>
      </c>
      <c r="H142" s="182"/>
    </row>
    <row r="143" spans="2:8" s="145" customFormat="1" ht="216.75" customHeight="1">
      <c r="B143" s="250"/>
      <c r="C143" s="185" t="s">
        <v>508</v>
      </c>
      <c r="D143" s="191" t="s">
        <v>411</v>
      </c>
      <c r="E143" s="186">
        <v>3</v>
      </c>
      <c r="F143" s="187"/>
      <c r="G143" s="224">
        <f t="shared" si="4"/>
        <v>0</v>
      </c>
      <c r="H143" s="182"/>
    </row>
    <row r="144" spans="2:8" s="145" customFormat="1" ht="82.5" customHeight="1">
      <c r="B144" s="250"/>
      <c r="C144" s="185" t="s">
        <v>509</v>
      </c>
      <c r="D144" s="191" t="s">
        <v>411</v>
      </c>
      <c r="E144" s="186">
        <v>4</v>
      </c>
      <c r="F144" s="187"/>
      <c r="G144" s="224">
        <f t="shared" si="4"/>
        <v>0</v>
      </c>
      <c r="H144" s="182"/>
    </row>
    <row r="145" spans="2:8" s="145" customFormat="1" ht="51" customHeight="1">
      <c r="B145" s="250"/>
      <c r="C145" s="185" t="s">
        <v>510</v>
      </c>
      <c r="D145" s="191" t="s">
        <v>411</v>
      </c>
      <c r="E145" s="186">
        <v>4</v>
      </c>
      <c r="F145" s="187"/>
      <c r="G145" s="224">
        <f t="shared" si="4"/>
        <v>0</v>
      </c>
      <c r="H145" s="182"/>
    </row>
    <row r="146" spans="2:8" s="145" customFormat="1" ht="100.5" customHeight="1">
      <c r="B146" s="250"/>
      <c r="C146" s="185" t="s">
        <v>511</v>
      </c>
      <c r="D146" s="191" t="s">
        <v>411</v>
      </c>
      <c r="E146" s="186">
        <v>3</v>
      </c>
      <c r="F146" s="187"/>
      <c r="G146" s="224">
        <f t="shared" si="4"/>
        <v>0</v>
      </c>
      <c r="H146" s="182"/>
    </row>
    <row r="147" spans="2:8" s="145" customFormat="1" ht="117" customHeight="1">
      <c r="B147" s="250"/>
      <c r="C147" s="185" t="s">
        <v>512</v>
      </c>
      <c r="D147" s="191" t="s">
        <v>411</v>
      </c>
      <c r="E147" s="186">
        <v>2</v>
      </c>
      <c r="F147" s="187"/>
      <c r="G147" s="224">
        <f t="shared" si="4"/>
        <v>0</v>
      </c>
      <c r="H147" s="182"/>
    </row>
    <row r="148" spans="2:8" s="145" customFormat="1" ht="66.75" customHeight="1">
      <c r="B148" s="250"/>
      <c r="C148" s="185" t="s">
        <v>513</v>
      </c>
      <c r="D148" s="191" t="s">
        <v>411</v>
      </c>
      <c r="E148" s="186">
        <v>1</v>
      </c>
      <c r="F148" s="187"/>
      <c r="G148" s="224">
        <f t="shared" si="4"/>
        <v>0</v>
      </c>
      <c r="H148" s="182"/>
    </row>
    <row r="149" spans="2:8" s="145" customFormat="1" ht="49.5">
      <c r="B149" s="250"/>
      <c r="C149" s="185" t="s">
        <v>514</v>
      </c>
      <c r="D149" s="192" t="s">
        <v>411</v>
      </c>
      <c r="E149" s="186">
        <v>1</v>
      </c>
      <c r="F149" s="187"/>
      <c r="G149" s="224">
        <f t="shared" si="4"/>
        <v>0</v>
      </c>
      <c r="H149" s="182"/>
    </row>
    <row r="150" spans="2:8" s="145" customFormat="1" ht="36" customHeight="1">
      <c r="B150" s="250"/>
      <c r="C150" s="185" t="s">
        <v>515</v>
      </c>
      <c r="D150" s="192" t="s">
        <v>411</v>
      </c>
      <c r="E150" s="186">
        <v>1</v>
      </c>
      <c r="F150" s="187"/>
      <c r="G150" s="224">
        <f t="shared" si="4"/>
        <v>0</v>
      </c>
      <c r="H150" s="182"/>
    </row>
    <row r="151" spans="2:8" s="145" customFormat="1" ht="118.5" customHeight="1">
      <c r="B151" s="250"/>
      <c r="C151" s="185" t="s">
        <v>516</v>
      </c>
      <c r="D151" s="192" t="s">
        <v>428</v>
      </c>
      <c r="E151" s="186">
        <v>1500</v>
      </c>
      <c r="F151" s="187"/>
      <c r="G151" s="224">
        <f t="shared" si="4"/>
        <v>0</v>
      </c>
      <c r="H151" s="182"/>
    </row>
    <row r="152" spans="2:8" s="145" customFormat="1" ht="17.25" thickBot="1">
      <c r="B152" s="251"/>
      <c r="C152" s="283"/>
      <c r="D152" s="228"/>
      <c r="E152" s="284"/>
      <c r="F152" s="285"/>
      <c r="G152" s="230"/>
      <c r="H152" s="182"/>
    </row>
    <row r="153" spans="2:8" s="145" customFormat="1" ht="17.25" thickBot="1">
      <c r="B153" s="582" t="s">
        <v>517</v>
      </c>
      <c r="C153" s="584"/>
      <c r="D153" s="583"/>
      <c r="E153" s="239"/>
      <c r="F153" s="286"/>
      <c r="G153" s="240">
        <f>SUM(G137:G152)</f>
        <v>0</v>
      </c>
      <c r="H153" s="182"/>
    </row>
    <row r="154" spans="2:8" s="145" customFormat="1" ht="17.25" thickBot="1">
      <c r="B154" s="608"/>
      <c r="C154" s="609"/>
      <c r="D154" s="609"/>
      <c r="E154" s="609"/>
      <c r="F154" s="609"/>
      <c r="G154" s="610"/>
      <c r="H154" s="182"/>
    </row>
    <row r="155" spans="2:8" s="145" customFormat="1" ht="17.25" thickBot="1">
      <c r="B155" s="279">
        <v>2</v>
      </c>
      <c r="C155" s="631" t="s">
        <v>518</v>
      </c>
      <c r="D155" s="599"/>
      <c r="E155" s="599"/>
      <c r="F155" s="599"/>
      <c r="G155" s="600"/>
      <c r="H155" s="182"/>
    </row>
    <row r="156" spans="2:8" s="145" customFormat="1" ht="383.25" customHeight="1">
      <c r="B156" s="247"/>
      <c r="C156" s="231" t="s">
        <v>519</v>
      </c>
      <c r="D156" s="220" t="s">
        <v>411</v>
      </c>
      <c r="E156" s="220">
        <v>10</v>
      </c>
      <c r="F156" s="221"/>
      <c r="G156" s="222">
        <f>F156*E156</f>
        <v>0</v>
      </c>
      <c r="H156" s="182"/>
    </row>
    <row r="157" spans="2:8" s="145" customFormat="1" ht="66">
      <c r="B157" s="250"/>
      <c r="C157" s="198" t="s">
        <v>520</v>
      </c>
      <c r="D157" s="192" t="s">
        <v>411</v>
      </c>
      <c r="E157" s="192">
        <v>10</v>
      </c>
      <c r="F157" s="193"/>
      <c r="G157" s="224">
        <f t="shared" ref="G157:G163" si="5">F157*E157</f>
        <v>0</v>
      </c>
      <c r="H157" s="182"/>
    </row>
    <row r="158" spans="2:8" s="145" customFormat="1" ht="297">
      <c r="B158" s="250"/>
      <c r="C158" s="198" t="s">
        <v>521</v>
      </c>
      <c r="D158" s="192" t="s">
        <v>411</v>
      </c>
      <c r="E158" s="192">
        <v>4</v>
      </c>
      <c r="F158" s="193"/>
      <c r="G158" s="224">
        <f t="shared" si="5"/>
        <v>0</v>
      </c>
      <c r="H158" s="182"/>
    </row>
    <row r="159" spans="2:8" s="145" customFormat="1" ht="379.5">
      <c r="B159" s="250"/>
      <c r="C159" s="198" t="s">
        <v>522</v>
      </c>
      <c r="D159" s="192" t="s">
        <v>411</v>
      </c>
      <c r="E159" s="192">
        <v>1</v>
      </c>
      <c r="F159" s="193"/>
      <c r="G159" s="224">
        <f t="shared" si="5"/>
        <v>0</v>
      </c>
      <c r="H159" s="182"/>
    </row>
    <row r="160" spans="2:8" s="145" customFormat="1" ht="239.25" customHeight="1">
      <c r="B160" s="250"/>
      <c r="C160" s="198" t="s">
        <v>523</v>
      </c>
      <c r="D160" s="192" t="s">
        <v>411</v>
      </c>
      <c r="E160" s="192">
        <v>1</v>
      </c>
      <c r="F160" s="193"/>
      <c r="G160" s="224">
        <f t="shared" si="5"/>
        <v>0</v>
      </c>
      <c r="H160" s="182"/>
    </row>
    <row r="161" spans="2:8" s="145" customFormat="1" ht="99">
      <c r="B161" s="250"/>
      <c r="C161" s="198" t="s">
        <v>524</v>
      </c>
      <c r="D161" s="192" t="s">
        <v>423</v>
      </c>
      <c r="E161" s="192">
        <v>2500</v>
      </c>
      <c r="F161" s="193"/>
      <c r="G161" s="224">
        <f t="shared" si="5"/>
        <v>0</v>
      </c>
      <c r="H161" s="182"/>
    </row>
    <row r="162" spans="2:8" s="145" customFormat="1" ht="49.5">
      <c r="B162" s="250"/>
      <c r="C162" s="198" t="s">
        <v>525</v>
      </c>
      <c r="D162" s="192" t="s">
        <v>423</v>
      </c>
      <c r="E162" s="192">
        <v>50</v>
      </c>
      <c r="F162" s="193"/>
      <c r="G162" s="224">
        <f t="shared" si="5"/>
        <v>0</v>
      </c>
      <c r="H162" s="182"/>
    </row>
    <row r="163" spans="2:8" s="145" customFormat="1" ht="132.75" thickBot="1">
      <c r="B163" s="251"/>
      <c r="C163" s="226" t="s">
        <v>526</v>
      </c>
      <c r="D163" s="228" t="s">
        <v>411</v>
      </c>
      <c r="E163" s="228">
        <v>1</v>
      </c>
      <c r="F163" s="229"/>
      <c r="G163" s="230">
        <f t="shared" si="5"/>
        <v>0</v>
      </c>
      <c r="H163" s="182"/>
    </row>
    <row r="164" spans="2:8" s="145" customFormat="1" ht="17.25" thickBot="1">
      <c r="B164" s="582" t="s">
        <v>527</v>
      </c>
      <c r="C164" s="584"/>
      <c r="D164" s="583"/>
      <c r="E164" s="241"/>
      <c r="F164" s="255"/>
      <c r="G164" s="244">
        <f>SUM(G156:G163)</f>
        <v>0</v>
      </c>
      <c r="H164" s="182"/>
    </row>
    <row r="165" spans="2:8" s="145" customFormat="1" ht="17.25" thickBot="1">
      <c r="B165" s="608"/>
      <c r="C165" s="609"/>
      <c r="D165" s="609"/>
      <c r="E165" s="609"/>
      <c r="F165" s="609"/>
      <c r="G165" s="610"/>
      <c r="H165" s="182"/>
    </row>
    <row r="166" spans="2:8" s="145" customFormat="1" ht="17.25" thickBot="1">
      <c r="B166" s="279">
        <v>3</v>
      </c>
      <c r="C166" s="631" t="s">
        <v>528</v>
      </c>
      <c r="D166" s="599"/>
      <c r="E166" s="599"/>
      <c r="F166" s="599"/>
      <c r="G166" s="600"/>
      <c r="H166" s="182"/>
    </row>
    <row r="167" spans="2:8" s="145" customFormat="1" ht="409.5">
      <c r="B167" s="247"/>
      <c r="C167" s="231" t="s">
        <v>529</v>
      </c>
      <c r="D167" s="219"/>
      <c r="E167" s="220"/>
      <c r="F167" s="221"/>
      <c r="G167" s="222"/>
      <c r="H167" s="182"/>
    </row>
    <row r="168" spans="2:8" s="145" customFormat="1" ht="409.6" thickBot="1">
      <c r="B168" s="251"/>
      <c r="C168" s="226" t="s">
        <v>530</v>
      </c>
      <c r="D168" s="228" t="s">
        <v>411</v>
      </c>
      <c r="E168" s="228">
        <v>1</v>
      </c>
      <c r="F168" s="229"/>
      <c r="G168" s="230">
        <f>F168*E168</f>
        <v>0</v>
      </c>
      <c r="H168" s="182"/>
    </row>
    <row r="169" spans="2:8" s="145" customFormat="1" ht="17.25" thickBot="1">
      <c r="B169" s="582" t="s">
        <v>531</v>
      </c>
      <c r="C169" s="584"/>
      <c r="D169" s="583"/>
      <c r="E169" s="241"/>
      <c r="F169" s="255"/>
      <c r="G169" s="244">
        <f>SUM(G168)</f>
        <v>0</v>
      </c>
      <c r="H169" s="182"/>
    </row>
    <row r="170" spans="2:8" s="145" customFormat="1" ht="17.25" thickBot="1">
      <c r="B170" s="608"/>
      <c r="C170" s="609"/>
      <c r="D170" s="609"/>
      <c r="E170" s="609"/>
      <c r="F170" s="609"/>
      <c r="G170" s="610"/>
      <c r="H170" s="182"/>
    </row>
    <row r="171" spans="2:8" s="145" customFormat="1" ht="17.25" thickBot="1">
      <c r="B171" s="279">
        <v>4</v>
      </c>
      <c r="C171" s="631" t="s">
        <v>532</v>
      </c>
      <c r="D171" s="599"/>
      <c r="E171" s="599"/>
      <c r="F171" s="599"/>
      <c r="G171" s="600"/>
      <c r="H171" s="182"/>
    </row>
    <row r="172" spans="2:8" s="145" customFormat="1" ht="56.25" customHeight="1">
      <c r="B172" s="247"/>
      <c r="C172" s="14" t="s">
        <v>533</v>
      </c>
      <c r="D172" s="220" t="s">
        <v>10</v>
      </c>
      <c r="E172" s="248">
        <v>8</v>
      </c>
      <c r="F172" s="287"/>
      <c r="G172" s="292">
        <f>F172*E172</f>
        <v>0</v>
      </c>
      <c r="H172" s="182"/>
    </row>
    <row r="173" spans="2:8" s="145" customFormat="1" ht="32.25" customHeight="1">
      <c r="B173" s="250"/>
      <c r="C173" s="4" t="s">
        <v>534</v>
      </c>
      <c r="D173" s="192" t="s">
        <v>10</v>
      </c>
      <c r="E173" s="193">
        <v>8</v>
      </c>
      <c r="F173" s="193"/>
      <c r="G173" s="290">
        <f t="shared" ref="G173:G183" si="6">F173*E173</f>
        <v>0</v>
      </c>
      <c r="H173" s="182"/>
    </row>
    <row r="174" spans="2:8" s="145" customFormat="1" ht="32.25" customHeight="1">
      <c r="B174" s="250"/>
      <c r="C174" s="4" t="s">
        <v>535</v>
      </c>
      <c r="D174" s="192" t="s">
        <v>10</v>
      </c>
      <c r="E174" s="193">
        <v>8</v>
      </c>
      <c r="F174" s="193"/>
      <c r="G174" s="290">
        <f t="shared" si="6"/>
        <v>0</v>
      </c>
      <c r="H174" s="182"/>
    </row>
    <row r="175" spans="2:8" s="145" customFormat="1" ht="32.25" customHeight="1">
      <c r="B175" s="250"/>
      <c r="C175" s="4" t="s">
        <v>536</v>
      </c>
      <c r="D175" s="192" t="s">
        <v>10</v>
      </c>
      <c r="E175" s="193">
        <v>8</v>
      </c>
      <c r="F175" s="193"/>
      <c r="G175" s="290">
        <f t="shared" si="6"/>
        <v>0</v>
      </c>
      <c r="H175" s="182"/>
    </row>
    <row r="176" spans="2:8" s="145" customFormat="1" ht="32.25" customHeight="1">
      <c r="B176" s="250"/>
      <c r="C176" s="4" t="s">
        <v>537</v>
      </c>
      <c r="D176" s="192" t="s">
        <v>10</v>
      </c>
      <c r="E176" s="193">
        <v>8</v>
      </c>
      <c r="F176" s="193"/>
      <c r="G176" s="290">
        <f t="shared" si="6"/>
        <v>0</v>
      </c>
      <c r="H176" s="182"/>
    </row>
    <row r="177" spans="2:8" s="145" customFormat="1" ht="32.25" customHeight="1">
      <c r="B177" s="250"/>
      <c r="C177" s="4" t="s">
        <v>538</v>
      </c>
      <c r="D177" s="192" t="s">
        <v>10</v>
      </c>
      <c r="E177" s="193">
        <v>100</v>
      </c>
      <c r="F177" s="193"/>
      <c r="G177" s="290">
        <f t="shared" si="6"/>
        <v>0</v>
      </c>
      <c r="H177" s="182"/>
    </row>
    <row r="178" spans="2:8" s="145" customFormat="1" ht="32.25" customHeight="1">
      <c r="B178" s="250"/>
      <c r="C178" s="4" t="s">
        <v>539</v>
      </c>
      <c r="D178" s="192" t="s">
        <v>10</v>
      </c>
      <c r="E178" s="193">
        <v>1</v>
      </c>
      <c r="F178" s="193"/>
      <c r="G178" s="290">
        <f t="shared" si="6"/>
        <v>0</v>
      </c>
      <c r="H178" s="182"/>
    </row>
    <row r="179" spans="2:8" s="145" customFormat="1" ht="118.5" customHeight="1">
      <c r="B179" s="250"/>
      <c r="C179" s="4" t="s">
        <v>540</v>
      </c>
      <c r="D179" s="192" t="s">
        <v>10</v>
      </c>
      <c r="E179" s="193">
        <v>1</v>
      </c>
      <c r="F179" s="193"/>
      <c r="G179" s="290">
        <f t="shared" si="6"/>
        <v>0</v>
      </c>
      <c r="H179" s="182"/>
    </row>
    <row r="180" spans="2:8" s="145" customFormat="1" ht="33" customHeight="1">
      <c r="B180" s="250"/>
      <c r="C180" s="4" t="s">
        <v>541</v>
      </c>
      <c r="D180" s="192" t="s">
        <v>10</v>
      </c>
      <c r="E180" s="193">
        <v>1</v>
      </c>
      <c r="F180" s="193"/>
      <c r="G180" s="290">
        <f t="shared" si="6"/>
        <v>0</v>
      </c>
      <c r="H180" s="182"/>
    </row>
    <row r="181" spans="2:8" s="145" customFormat="1" ht="30" customHeight="1">
      <c r="B181" s="250"/>
      <c r="C181" s="4" t="s">
        <v>542</v>
      </c>
      <c r="D181" s="192" t="s">
        <v>10</v>
      </c>
      <c r="E181" s="193">
        <v>1</v>
      </c>
      <c r="F181" s="193"/>
      <c r="G181" s="290">
        <f t="shared" si="6"/>
        <v>0</v>
      </c>
      <c r="H181" s="182"/>
    </row>
    <row r="182" spans="2:8" s="145" customFormat="1" ht="68.25" customHeight="1">
      <c r="B182" s="250"/>
      <c r="C182" s="4" t="s">
        <v>543</v>
      </c>
      <c r="D182" s="192" t="s">
        <v>10</v>
      </c>
      <c r="E182" s="193">
        <v>1</v>
      </c>
      <c r="F182" s="193"/>
      <c r="G182" s="290">
        <f t="shared" si="6"/>
        <v>0</v>
      </c>
      <c r="H182" s="182"/>
    </row>
    <row r="183" spans="2:8" s="145" customFormat="1" ht="48" customHeight="1">
      <c r="B183" s="250"/>
      <c r="C183" s="4" t="s">
        <v>544</v>
      </c>
      <c r="D183" s="192" t="s">
        <v>545</v>
      </c>
      <c r="E183" s="193">
        <v>400</v>
      </c>
      <c r="F183" s="193"/>
      <c r="G183" s="290">
        <f t="shared" si="6"/>
        <v>0</v>
      </c>
      <c r="H183" s="182"/>
    </row>
    <row r="184" spans="2:8" s="145" customFormat="1" ht="17.25" thickBot="1">
      <c r="B184" s="251"/>
      <c r="C184" s="17" t="s">
        <v>546</v>
      </c>
      <c r="D184" s="228" t="s">
        <v>10</v>
      </c>
      <c r="E184" s="229">
        <v>1</v>
      </c>
      <c r="F184" s="229"/>
      <c r="G184" s="291">
        <f>F184*E184</f>
        <v>0</v>
      </c>
      <c r="H184" s="182"/>
    </row>
    <row r="185" spans="2:8" s="145" customFormat="1" ht="17.25" thickBot="1">
      <c r="B185" s="582" t="s">
        <v>547</v>
      </c>
      <c r="C185" s="584"/>
      <c r="D185" s="583"/>
      <c r="E185" s="241"/>
      <c r="F185" s="255"/>
      <c r="G185" s="244">
        <f>SUM(G172:G184)</f>
        <v>0</v>
      </c>
      <c r="H185" s="182"/>
    </row>
    <row r="186" spans="2:8" s="145" customFormat="1" ht="17.25" thickBot="1">
      <c r="B186" s="608"/>
      <c r="C186" s="609"/>
      <c r="D186" s="609"/>
      <c r="E186" s="609"/>
      <c r="F186" s="609"/>
      <c r="G186" s="610"/>
      <c r="H186" s="182"/>
    </row>
    <row r="187" spans="2:8" s="145" customFormat="1" ht="18" customHeight="1" thickBot="1">
      <c r="B187" s="279">
        <v>5</v>
      </c>
      <c r="C187" s="631" t="s">
        <v>548</v>
      </c>
      <c r="D187" s="599"/>
      <c r="E187" s="599"/>
      <c r="F187" s="599"/>
      <c r="G187" s="600"/>
      <c r="H187" s="182"/>
    </row>
    <row r="188" spans="2:8" s="145" customFormat="1" ht="16.5">
      <c r="B188" s="247"/>
      <c r="C188" s="14" t="s">
        <v>549</v>
      </c>
      <c r="D188" s="220" t="s">
        <v>545</v>
      </c>
      <c r="E188" s="248">
        <v>2100</v>
      </c>
      <c r="F188" s="287"/>
      <c r="G188" s="292">
        <f t="shared" ref="G188:G193" si="7">F188*E188</f>
        <v>0</v>
      </c>
      <c r="H188" s="182"/>
    </row>
    <row r="189" spans="2:8" s="145" customFormat="1" ht="16.5">
      <c r="B189" s="250"/>
      <c r="C189" s="4" t="s">
        <v>550</v>
      </c>
      <c r="D189" s="201" t="s">
        <v>10</v>
      </c>
      <c r="E189" s="193">
        <v>68</v>
      </c>
      <c r="F189" s="193"/>
      <c r="G189" s="290">
        <f t="shared" si="7"/>
        <v>0</v>
      </c>
      <c r="H189" s="182"/>
    </row>
    <row r="190" spans="2:8" s="145" customFormat="1" ht="51.75" customHeight="1">
      <c r="B190" s="250"/>
      <c r="C190" s="4" t="s">
        <v>551</v>
      </c>
      <c r="D190" s="201" t="s">
        <v>545</v>
      </c>
      <c r="E190" s="193">
        <v>50</v>
      </c>
      <c r="F190" s="193"/>
      <c r="G190" s="290">
        <f t="shared" si="7"/>
        <v>0</v>
      </c>
      <c r="H190" s="182"/>
    </row>
    <row r="191" spans="2:8" s="145" customFormat="1" ht="183" customHeight="1">
      <c r="B191" s="250"/>
      <c r="C191" s="4" t="s">
        <v>552</v>
      </c>
      <c r="D191" s="201" t="s">
        <v>553</v>
      </c>
      <c r="E191" s="193">
        <v>3</v>
      </c>
      <c r="F191" s="193"/>
      <c r="G191" s="290">
        <f t="shared" si="7"/>
        <v>0</v>
      </c>
      <c r="H191" s="182"/>
    </row>
    <row r="192" spans="2:8" s="145" customFormat="1" ht="351" customHeight="1">
      <c r="B192" s="250"/>
      <c r="C192" s="4" t="s">
        <v>554</v>
      </c>
      <c r="D192" s="201" t="s">
        <v>10</v>
      </c>
      <c r="E192" s="193">
        <v>1</v>
      </c>
      <c r="F192" s="193"/>
      <c r="G192" s="290">
        <f t="shared" si="7"/>
        <v>0</v>
      </c>
      <c r="H192" s="182"/>
    </row>
    <row r="193" spans="2:8" s="145" customFormat="1" ht="264.75" customHeight="1">
      <c r="B193" s="250"/>
      <c r="C193" s="4" t="s">
        <v>555</v>
      </c>
      <c r="D193" s="201" t="s">
        <v>10</v>
      </c>
      <c r="E193" s="193">
        <v>16</v>
      </c>
      <c r="F193" s="193"/>
      <c r="G193" s="290">
        <f t="shared" si="7"/>
        <v>0</v>
      </c>
      <c r="H193" s="182"/>
    </row>
    <row r="194" spans="2:8" s="145" customFormat="1" ht="17.25" thickBot="1">
      <c r="B194" s="251"/>
      <c r="C194" s="17" t="s">
        <v>556</v>
      </c>
      <c r="D194" s="233"/>
      <c r="E194" s="229"/>
      <c r="F194" s="229"/>
      <c r="G194" s="291"/>
      <c r="H194" s="182"/>
    </row>
    <row r="195" spans="2:8" s="145" customFormat="1" ht="17.25" thickBot="1">
      <c r="B195" s="582" t="s">
        <v>547</v>
      </c>
      <c r="C195" s="584"/>
      <c r="D195" s="583"/>
      <c r="E195" s="241"/>
      <c r="F195" s="255"/>
      <c r="G195" s="244">
        <f>SUM(G188:G194)</f>
        <v>0</v>
      </c>
      <c r="H195" s="182"/>
    </row>
    <row r="196" spans="2:8" s="145" customFormat="1" ht="17.25" thickBot="1">
      <c r="B196" s="632" t="s">
        <v>547</v>
      </c>
      <c r="C196" s="633"/>
      <c r="D196" s="634"/>
      <c r="E196" s="288"/>
      <c r="F196" s="289"/>
      <c r="G196" s="270">
        <f>G195+G185+G169+G164+G153</f>
        <v>0</v>
      </c>
      <c r="H196" s="182"/>
    </row>
    <row r="197" spans="2:8" s="145" customFormat="1" ht="17.25" thickBot="1">
      <c r="B197" s="608"/>
      <c r="C197" s="609"/>
      <c r="D197" s="609"/>
      <c r="E197" s="609"/>
      <c r="F197" s="609"/>
      <c r="G197" s="610"/>
      <c r="H197" s="182"/>
    </row>
    <row r="198" spans="2:8" s="145" customFormat="1" ht="17.25" thickBot="1">
      <c r="B198" s="635" t="s">
        <v>557</v>
      </c>
      <c r="C198" s="636"/>
      <c r="D198" s="636"/>
      <c r="E198" s="636"/>
      <c r="F198" s="636"/>
      <c r="G198" s="637"/>
      <c r="H198" s="182"/>
    </row>
    <row r="199" spans="2:8" s="145" customFormat="1" ht="379.5">
      <c r="B199" s="247"/>
      <c r="C199" s="14" t="s">
        <v>558</v>
      </c>
      <c r="D199" s="113"/>
      <c r="E199" s="248"/>
      <c r="F199" s="287"/>
      <c r="G199" s="292"/>
      <c r="H199" s="182"/>
    </row>
    <row r="200" spans="2:8" s="145" customFormat="1" ht="200.25" customHeight="1">
      <c r="B200" s="250"/>
      <c r="C200" s="4" t="s">
        <v>559</v>
      </c>
      <c r="D200" s="201" t="s">
        <v>553</v>
      </c>
      <c r="E200" s="193">
        <v>1</v>
      </c>
      <c r="F200" s="193"/>
      <c r="G200" s="290">
        <f>F200*E200</f>
        <v>0</v>
      </c>
      <c r="H200" s="182"/>
    </row>
    <row r="201" spans="2:8" s="145" customFormat="1" ht="50.25" thickBot="1">
      <c r="B201" s="251"/>
      <c r="C201" s="17" t="s">
        <v>560</v>
      </c>
      <c r="D201" s="233" t="s">
        <v>553</v>
      </c>
      <c r="E201" s="229">
        <v>1</v>
      </c>
      <c r="F201" s="229"/>
      <c r="G201" s="291">
        <f>F201*E201</f>
        <v>0</v>
      </c>
      <c r="H201" s="182"/>
    </row>
    <row r="202" spans="2:8" s="145" customFormat="1" ht="17.25" thickBot="1">
      <c r="B202" s="582" t="s">
        <v>547</v>
      </c>
      <c r="C202" s="584"/>
      <c r="D202" s="583"/>
      <c r="E202" s="241"/>
      <c r="F202" s="255"/>
      <c r="G202" s="244">
        <f>SUM(G199:G201)</f>
        <v>0</v>
      </c>
      <c r="H202" s="182"/>
    </row>
    <row r="203" spans="2:8" s="145" customFormat="1" ht="16.5" hidden="1">
      <c r="B203" s="66"/>
      <c r="C203" s="198"/>
      <c r="D203" s="191"/>
      <c r="E203" s="192"/>
      <c r="F203" s="193"/>
      <c r="G203" s="194"/>
      <c r="H203" s="182"/>
    </row>
    <row r="204" spans="2:8" s="145" customFormat="1" ht="17.25" thickBot="1">
      <c r="B204" s="245"/>
      <c r="C204" s="234"/>
      <c r="D204" s="277"/>
      <c r="E204" s="236"/>
      <c r="F204" s="237"/>
      <c r="G204" s="278"/>
      <c r="H204" s="182"/>
    </row>
    <row r="205" spans="2:8" s="145" customFormat="1" ht="17.25" customHeight="1" thickBot="1">
      <c r="B205" s="601" t="s">
        <v>561</v>
      </c>
      <c r="C205" s="602"/>
      <c r="D205" s="602"/>
      <c r="E205" s="602"/>
      <c r="F205" s="602"/>
      <c r="G205" s="638"/>
      <c r="H205" s="182"/>
    </row>
    <row r="206" spans="2:8" s="145" customFormat="1" ht="16.5">
      <c r="B206" s="639"/>
      <c r="C206" s="640"/>
      <c r="D206" s="640"/>
      <c r="E206" s="640"/>
      <c r="F206" s="640"/>
      <c r="G206" s="641"/>
      <c r="H206" s="182"/>
    </row>
    <row r="207" spans="2:8" s="145" customFormat="1" ht="16.5" customHeight="1">
      <c r="B207" s="644" t="s">
        <v>562</v>
      </c>
      <c r="C207" s="645"/>
      <c r="D207" s="210">
        <f>G133</f>
        <v>0</v>
      </c>
      <c r="E207" s="192"/>
      <c r="F207" s="193"/>
      <c r="G207" s="224"/>
      <c r="H207" s="182"/>
    </row>
    <row r="208" spans="2:8" s="145" customFormat="1" ht="16.5">
      <c r="B208" s="646" t="s">
        <v>563</v>
      </c>
      <c r="C208" s="647"/>
      <c r="D208" s="210">
        <f>G153+G164+G169+G185+G195</f>
        <v>0</v>
      </c>
      <c r="E208" s="192"/>
      <c r="F208" s="193"/>
      <c r="G208" s="224"/>
      <c r="H208" s="182"/>
    </row>
    <row r="209" spans="2:8" s="145" customFormat="1" ht="17.25" customHeight="1">
      <c r="B209" s="646" t="s">
        <v>557</v>
      </c>
      <c r="C209" s="647"/>
      <c r="D209" s="210">
        <f>G202</f>
        <v>0</v>
      </c>
      <c r="E209" s="192"/>
      <c r="F209" s="193"/>
      <c r="G209" s="224"/>
      <c r="H209" s="182"/>
    </row>
    <row r="210" spans="2:8" s="145" customFormat="1" ht="17.25" thickBot="1">
      <c r="B210" s="648"/>
      <c r="C210" s="649"/>
      <c r="D210" s="649"/>
      <c r="E210" s="649"/>
      <c r="F210" s="649"/>
      <c r="G210" s="650"/>
      <c r="H210" s="182"/>
    </row>
    <row r="211" spans="2:8" s="145" customFormat="1" ht="16.5">
      <c r="B211" s="642" t="s">
        <v>564</v>
      </c>
      <c r="C211" s="643"/>
      <c r="D211" s="293">
        <f>D207+D208+D209</f>
        <v>0</v>
      </c>
      <c r="E211" s="220"/>
      <c r="F211" s="221"/>
      <c r="G211" s="222"/>
      <c r="H211" s="182"/>
    </row>
    <row r="212" spans="2:8" ht="16.5">
      <c r="B212" s="188"/>
      <c r="C212" s="188"/>
      <c r="D212" s="188"/>
      <c r="E212" s="188"/>
      <c r="F212" s="188"/>
      <c r="G212" s="188"/>
      <c r="H212" s="188"/>
    </row>
    <row r="213" spans="2:8" ht="16.5">
      <c r="B213" s="188"/>
      <c r="C213" s="188"/>
      <c r="D213" s="188"/>
      <c r="E213" s="188"/>
      <c r="F213" s="188"/>
      <c r="G213" s="188"/>
      <c r="H213" s="188"/>
    </row>
    <row r="214" spans="2:8" ht="16.5">
      <c r="B214" s="188"/>
      <c r="C214" s="188"/>
      <c r="D214" s="188"/>
      <c r="E214" s="188"/>
      <c r="F214" s="188"/>
      <c r="G214" s="188"/>
      <c r="H214" s="188"/>
    </row>
    <row r="215" spans="2:8" ht="16.5">
      <c r="B215" s="188"/>
      <c r="C215" s="188"/>
      <c r="D215" s="188"/>
      <c r="E215" s="188"/>
      <c r="F215" s="188"/>
      <c r="G215" s="188"/>
      <c r="H215" s="188"/>
    </row>
  </sheetData>
  <mergeCells count="63">
    <mergeCell ref="B206:G206"/>
    <mergeCell ref="B211:C211"/>
    <mergeCell ref="B207:C207"/>
    <mergeCell ref="B208:C208"/>
    <mergeCell ref="B209:C209"/>
    <mergeCell ref="B210:G210"/>
    <mergeCell ref="B205:G205"/>
    <mergeCell ref="B169:D169"/>
    <mergeCell ref="B170:G170"/>
    <mergeCell ref="C171:G171"/>
    <mergeCell ref="B185:D185"/>
    <mergeCell ref="B186:G186"/>
    <mergeCell ref="C187:G187"/>
    <mergeCell ref="B195:D195"/>
    <mergeCell ref="B196:D196"/>
    <mergeCell ref="B197:G197"/>
    <mergeCell ref="B198:G198"/>
    <mergeCell ref="B202:D202"/>
    <mergeCell ref="C166:G166"/>
    <mergeCell ref="B121:G121"/>
    <mergeCell ref="B122:G122"/>
    <mergeCell ref="B132:D132"/>
    <mergeCell ref="B164:D164"/>
    <mergeCell ref="B165:G165"/>
    <mergeCell ref="B153:D153"/>
    <mergeCell ref="B154:G154"/>
    <mergeCell ref="C155:G155"/>
    <mergeCell ref="B133:D133"/>
    <mergeCell ref="B135:G135"/>
    <mergeCell ref="C136:G136"/>
    <mergeCell ref="D101:D104"/>
    <mergeCell ref="E101:E104"/>
    <mergeCell ref="F101:F104"/>
    <mergeCell ref="G101:G104"/>
    <mergeCell ref="B91:B98"/>
    <mergeCell ref="D91:D98"/>
    <mergeCell ref="B107:G107"/>
    <mergeCell ref="B120:D120"/>
    <mergeCell ref="B23:B29"/>
    <mergeCell ref="B30:C30"/>
    <mergeCell ref="B72:G72"/>
    <mergeCell ref="B31:B37"/>
    <mergeCell ref="B39:B43"/>
    <mergeCell ref="B57:G57"/>
    <mergeCell ref="B58:G58"/>
    <mergeCell ref="B105:D105"/>
    <mergeCell ref="B71:G71"/>
    <mergeCell ref="B106:G106"/>
    <mergeCell ref="E91:E98"/>
    <mergeCell ref="F91:F98"/>
    <mergeCell ref="G91:G98"/>
    <mergeCell ref="B101:B104"/>
    <mergeCell ref="B1:G1"/>
    <mergeCell ref="B2:G2"/>
    <mergeCell ref="B4:G4"/>
    <mergeCell ref="B8:G8"/>
    <mergeCell ref="B9:G9"/>
    <mergeCell ref="B13:B21"/>
    <mergeCell ref="B22:C22"/>
    <mergeCell ref="B70:D70"/>
    <mergeCell ref="B38:C38"/>
    <mergeCell ref="B44:C44"/>
    <mergeCell ref="B56:D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0"/>
  <sheetViews>
    <sheetView topLeftCell="A97" zoomScaleNormal="100" workbookViewId="0">
      <selection activeCell="I112" sqref="I112"/>
    </sheetView>
  </sheetViews>
  <sheetFormatPr defaultRowHeight="15"/>
  <cols>
    <col min="1" max="1" width="5.85546875" customWidth="1"/>
    <col min="2" max="2" width="43.28515625" customWidth="1"/>
    <col min="3" max="3" width="8.140625" customWidth="1"/>
    <col min="4" max="4" width="7" customWidth="1"/>
    <col min="5" max="5" width="9.42578125" customWidth="1"/>
    <col min="6" max="6" width="15" customWidth="1"/>
  </cols>
  <sheetData>
    <row r="1" spans="1:7" s="3" customFormat="1" ht="17.25" thickBot="1">
      <c r="A1" s="585"/>
      <c r="B1" s="586"/>
      <c r="C1" s="586"/>
      <c r="D1" s="586"/>
      <c r="E1" s="586"/>
      <c r="F1" s="587"/>
      <c r="G1" s="179"/>
    </row>
    <row r="2" spans="1:7" s="3" customFormat="1" ht="34.5" customHeight="1" thickBot="1">
      <c r="A2" s="588" t="s">
        <v>680</v>
      </c>
      <c r="B2" s="589"/>
      <c r="C2" s="589"/>
      <c r="D2" s="589"/>
      <c r="E2" s="589"/>
      <c r="F2" s="590"/>
      <c r="G2" s="180"/>
    </row>
    <row r="3" spans="1:7" s="3" customFormat="1" ht="17.25" customHeight="1" thickBot="1">
      <c r="A3" s="675"/>
      <c r="B3" s="676"/>
      <c r="C3" s="676"/>
      <c r="D3" s="676"/>
      <c r="E3" s="676"/>
      <c r="F3" s="677"/>
      <c r="G3" s="180"/>
    </row>
    <row r="4" spans="1:7" s="296" customFormat="1" ht="15.75" customHeight="1" thickBot="1">
      <c r="A4" s="317" t="s">
        <v>574</v>
      </c>
      <c r="B4" s="654" t="s">
        <v>575</v>
      </c>
      <c r="C4" s="655"/>
      <c r="D4" s="655"/>
      <c r="E4" s="655"/>
      <c r="F4" s="656"/>
    </row>
    <row r="5" spans="1:7" s="295" customFormat="1" ht="17.25" thickBot="1">
      <c r="A5" s="350"/>
      <c r="B5" s="351" t="s">
        <v>576</v>
      </c>
      <c r="C5" s="352" t="s">
        <v>577</v>
      </c>
      <c r="D5" s="351" t="s">
        <v>578</v>
      </c>
      <c r="E5" s="353" t="s">
        <v>579</v>
      </c>
      <c r="F5" s="354" t="s">
        <v>580</v>
      </c>
    </row>
    <row r="6" spans="1:7" s="295" customFormat="1" ht="18.75" customHeight="1">
      <c r="A6" s="355">
        <v>1</v>
      </c>
      <c r="B6" s="356">
        <v>2</v>
      </c>
      <c r="C6" s="357">
        <v>3</v>
      </c>
      <c r="D6" s="357">
        <v>4</v>
      </c>
      <c r="E6" s="357">
        <v>5</v>
      </c>
      <c r="F6" s="358">
        <v>6</v>
      </c>
    </row>
    <row r="7" spans="1:7" s="295" customFormat="1" ht="149.25" customHeight="1">
      <c r="A7" s="680">
        <v>1</v>
      </c>
      <c r="B7" s="377" t="s">
        <v>581</v>
      </c>
      <c r="C7" s="681" t="s">
        <v>582</v>
      </c>
      <c r="D7" s="681">
        <v>3</v>
      </c>
      <c r="E7" s="681"/>
      <c r="F7" s="663">
        <f>D7*E7</f>
        <v>0</v>
      </c>
    </row>
    <row r="8" spans="1:7" s="297" customFormat="1" ht="185.25" customHeight="1">
      <c r="A8" s="680"/>
      <c r="B8" s="377" t="s">
        <v>662</v>
      </c>
      <c r="C8" s="681"/>
      <c r="D8" s="681"/>
      <c r="E8" s="681"/>
      <c r="F8" s="663"/>
    </row>
    <row r="9" spans="1:7" s="297" customFormat="1" ht="49.5">
      <c r="A9" s="680"/>
      <c r="B9" s="377" t="s">
        <v>583</v>
      </c>
      <c r="C9" s="681"/>
      <c r="D9" s="681"/>
      <c r="E9" s="681"/>
      <c r="F9" s="663"/>
    </row>
    <row r="10" spans="1:7" s="297" customFormat="1" ht="33">
      <c r="A10" s="359">
        <v>2</v>
      </c>
      <c r="B10" s="378" t="s">
        <v>584</v>
      </c>
      <c r="C10" s="319" t="s">
        <v>582</v>
      </c>
      <c r="D10" s="319">
        <v>3</v>
      </c>
      <c r="E10" s="320"/>
      <c r="F10" s="360">
        <f t="shared" ref="F10:F15" si="0">D10*E10</f>
        <v>0</v>
      </c>
    </row>
    <row r="11" spans="1:7" s="295" customFormat="1" ht="33">
      <c r="A11" s="361">
        <v>3</v>
      </c>
      <c r="B11" s="379" t="s">
        <v>585</v>
      </c>
      <c r="C11" s="321" t="s">
        <v>586</v>
      </c>
      <c r="D11" s="321">
        <v>140</v>
      </c>
      <c r="E11" s="322"/>
      <c r="F11" s="360">
        <f t="shared" si="0"/>
        <v>0</v>
      </c>
    </row>
    <row r="12" spans="1:7" s="297" customFormat="1" ht="82.5">
      <c r="A12" s="359">
        <v>4</v>
      </c>
      <c r="B12" s="377" t="s">
        <v>587</v>
      </c>
      <c r="C12" s="323" t="s">
        <v>582</v>
      </c>
      <c r="D12" s="323">
        <v>1</v>
      </c>
      <c r="E12" s="324"/>
      <c r="F12" s="360">
        <f t="shared" si="0"/>
        <v>0</v>
      </c>
    </row>
    <row r="13" spans="1:7" s="297" customFormat="1" ht="49.5">
      <c r="A13" s="359">
        <v>5</v>
      </c>
      <c r="B13" s="380" t="s">
        <v>588</v>
      </c>
      <c r="C13" s="323" t="s">
        <v>582</v>
      </c>
      <c r="D13" s="323">
        <v>1</v>
      </c>
      <c r="E13" s="324"/>
      <c r="F13" s="360">
        <f t="shared" si="0"/>
        <v>0</v>
      </c>
    </row>
    <row r="14" spans="1:7" s="297" customFormat="1" ht="16.5">
      <c r="A14" s="359">
        <v>6</v>
      </c>
      <c r="B14" s="380" t="s">
        <v>589</v>
      </c>
      <c r="C14" s="323" t="s">
        <v>582</v>
      </c>
      <c r="D14" s="323">
        <v>1</v>
      </c>
      <c r="E14" s="324"/>
      <c r="F14" s="360">
        <f t="shared" si="0"/>
        <v>0</v>
      </c>
    </row>
    <row r="15" spans="1:7" s="297" customFormat="1" ht="16.5">
      <c r="A15" s="359">
        <v>7</v>
      </c>
      <c r="B15" s="380" t="s">
        <v>590</v>
      </c>
      <c r="C15" s="323" t="s">
        <v>582</v>
      </c>
      <c r="D15" s="323">
        <v>3</v>
      </c>
      <c r="E15" s="324"/>
      <c r="F15" s="360">
        <f t="shared" si="0"/>
        <v>0</v>
      </c>
    </row>
    <row r="16" spans="1:7" s="297" customFormat="1" ht="33">
      <c r="A16" s="651">
        <v>8</v>
      </c>
      <c r="B16" s="380" t="s">
        <v>591</v>
      </c>
      <c r="C16" s="323" t="s">
        <v>582</v>
      </c>
      <c r="D16" s="323"/>
      <c r="E16" s="324"/>
      <c r="F16" s="362"/>
    </row>
    <row r="17" spans="1:6" s="297" customFormat="1" ht="16.5">
      <c r="A17" s="652"/>
      <c r="B17" s="380" t="s">
        <v>592</v>
      </c>
      <c r="C17" s="323" t="s">
        <v>593</v>
      </c>
      <c r="D17" s="323">
        <v>30</v>
      </c>
      <c r="E17" s="324"/>
      <c r="F17" s="360">
        <f>D17*E17</f>
        <v>0</v>
      </c>
    </row>
    <row r="18" spans="1:6" s="297" customFormat="1" ht="16.5">
      <c r="A18" s="653"/>
      <c r="B18" s="380" t="s">
        <v>594</v>
      </c>
      <c r="C18" s="323" t="s">
        <v>593</v>
      </c>
      <c r="D18" s="323">
        <v>30</v>
      </c>
      <c r="E18" s="324"/>
      <c r="F18" s="360">
        <f>D18*E18</f>
        <v>0</v>
      </c>
    </row>
    <row r="19" spans="1:6" s="297" customFormat="1" ht="66">
      <c r="A19" s="359">
        <v>9</v>
      </c>
      <c r="B19" s="325" t="s">
        <v>595</v>
      </c>
      <c r="C19" s="326" t="s">
        <v>596</v>
      </c>
      <c r="D19" s="326">
        <v>1</v>
      </c>
      <c r="E19" s="327"/>
      <c r="F19" s="360">
        <f>D19*E19</f>
        <v>0</v>
      </c>
    </row>
    <row r="20" spans="1:6" s="297" customFormat="1" ht="16.5">
      <c r="A20" s="359">
        <v>10</v>
      </c>
      <c r="B20" s="380" t="s">
        <v>597</v>
      </c>
      <c r="C20" s="323" t="s">
        <v>582</v>
      </c>
      <c r="D20" s="323">
        <v>1</v>
      </c>
      <c r="E20" s="324"/>
      <c r="F20" s="360">
        <f>D20*E20</f>
        <v>0</v>
      </c>
    </row>
    <row r="21" spans="1:6" s="298" customFormat="1" ht="168" customHeight="1">
      <c r="A21" s="363">
        <v>11</v>
      </c>
      <c r="B21" s="381" t="s">
        <v>664</v>
      </c>
      <c r="C21" s="330" t="s">
        <v>596</v>
      </c>
      <c r="D21" s="331">
        <v>1</v>
      </c>
      <c r="E21" s="332"/>
      <c r="F21" s="360">
        <f>D21*E21</f>
        <v>0</v>
      </c>
    </row>
    <row r="22" spans="1:6" s="295" customFormat="1" ht="33">
      <c r="A22" s="660">
        <v>12</v>
      </c>
      <c r="B22" s="381" t="s">
        <v>598</v>
      </c>
      <c r="C22" s="330"/>
      <c r="D22" s="331"/>
      <c r="E22" s="332"/>
      <c r="F22" s="364"/>
    </row>
    <row r="23" spans="1:6" s="295" customFormat="1" ht="16.5">
      <c r="A23" s="661"/>
      <c r="B23" s="382" t="s">
        <v>599</v>
      </c>
      <c r="C23" s="330" t="s">
        <v>596</v>
      </c>
      <c r="D23" s="331">
        <v>1</v>
      </c>
      <c r="E23" s="332"/>
      <c r="F23" s="360">
        <f>D23*E23</f>
        <v>0</v>
      </c>
    </row>
    <row r="24" spans="1:6" s="295" customFormat="1" ht="16.5">
      <c r="A24" s="662"/>
      <c r="B24" s="382" t="s">
        <v>600</v>
      </c>
      <c r="C24" s="330" t="s">
        <v>596</v>
      </c>
      <c r="D24" s="331">
        <v>1</v>
      </c>
      <c r="E24" s="332"/>
      <c r="F24" s="360">
        <f>D24*E24</f>
        <v>0</v>
      </c>
    </row>
    <row r="25" spans="1:6" s="295" customFormat="1" ht="16.5">
      <c r="A25" s="660">
        <v>16</v>
      </c>
      <c r="B25" s="383" t="s">
        <v>601</v>
      </c>
      <c r="C25" s="333"/>
      <c r="D25" s="321"/>
      <c r="E25" s="334"/>
      <c r="F25" s="360"/>
    </row>
    <row r="26" spans="1:6" s="298" customFormat="1" ht="15.75" customHeight="1">
      <c r="A26" s="661"/>
      <c r="B26" s="384" t="s">
        <v>602</v>
      </c>
      <c r="C26" s="333" t="s">
        <v>596</v>
      </c>
      <c r="D26" s="321">
        <v>4</v>
      </c>
      <c r="E26" s="332"/>
      <c r="F26" s="360">
        <f t="shared" ref="F26:F31" si="1">D26*E26</f>
        <v>0</v>
      </c>
    </row>
    <row r="27" spans="1:6" s="298" customFormat="1" ht="15.75" customHeight="1">
      <c r="A27" s="661"/>
      <c r="B27" s="384" t="s">
        <v>603</v>
      </c>
      <c r="C27" s="333" t="s">
        <v>596</v>
      </c>
      <c r="D27" s="321">
        <v>2</v>
      </c>
      <c r="E27" s="332"/>
      <c r="F27" s="360">
        <f t="shared" si="1"/>
        <v>0</v>
      </c>
    </row>
    <row r="28" spans="1:6" s="298" customFormat="1" ht="15.75" customHeight="1">
      <c r="A28" s="661"/>
      <c r="B28" s="384" t="s">
        <v>604</v>
      </c>
      <c r="C28" s="333" t="s">
        <v>596</v>
      </c>
      <c r="D28" s="321">
        <v>16</v>
      </c>
      <c r="E28" s="332"/>
      <c r="F28" s="360">
        <f t="shared" si="1"/>
        <v>0</v>
      </c>
    </row>
    <row r="29" spans="1:6" s="298" customFormat="1" ht="15.75" customHeight="1">
      <c r="A29" s="661"/>
      <c r="B29" s="384" t="s">
        <v>605</v>
      </c>
      <c r="C29" s="333" t="s">
        <v>596</v>
      </c>
      <c r="D29" s="321">
        <v>4</v>
      </c>
      <c r="E29" s="332"/>
      <c r="F29" s="360">
        <f t="shared" si="1"/>
        <v>0</v>
      </c>
    </row>
    <row r="30" spans="1:6" s="298" customFormat="1" ht="15.75" customHeight="1">
      <c r="A30" s="661"/>
      <c r="B30" s="384" t="s">
        <v>606</v>
      </c>
      <c r="C30" s="333" t="s">
        <v>596</v>
      </c>
      <c r="D30" s="321">
        <v>8</v>
      </c>
      <c r="E30" s="332"/>
      <c r="F30" s="360">
        <f t="shared" si="1"/>
        <v>0</v>
      </c>
    </row>
    <row r="31" spans="1:6" s="298" customFormat="1" ht="15.75" customHeight="1">
      <c r="A31" s="661"/>
      <c r="B31" s="384" t="s">
        <v>607</v>
      </c>
      <c r="C31" s="333" t="s">
        <v>596</v>
      </c>
      <c r="D31" s="321">
        <v>8</v>
      </c>
      <c r="E31" s="332"/>
      <c r="F31" s="360">
        <f t="shared" si="1"/>
        <v>0</v>
      </c>
    </row>
    <row r="32" spans="1:6" s="299" customFormat="1" ht="14.25" customHeight="1">
      <c r="A32" s="660">
        <v>14</v>
      </c>
      <c r="B32" s="379" t="s">
        <v>608</v>
      </c>
      <c r="C32" s="333"/>
      <c r="D32" s="335"/>
      <c r="E32" s="336"/>
      <c r="F32" s="365"/>
    </row>
    <row r="33" spans="1:6" s="299" customFormat="1" ht="14.25" customHeight="1">
      <c r="A33" s="662"/>
      <c r="B33" s="337" t="s">
        <v>609</v>
      </c>
      <c r="C33" s="333" t="s">
        <v>596</v>
      </c>
      <c r="D33" s="335">
        <v>1</v>
      </c>
      <c r="E33" s="336"/>
      <c r="F33" s="360">
        <f>D33*E33</f>
        <v>0</v>
      </c>
    </row>
    <row r="34" spans="1:6" s="299" customFormat="1" ht="33" customHeight="1">
      <c r="A34" s="366">
        <v>15</v>
      </c>
      <c r="B34" s="338" t="s">
        <v>610</v>
      </c>
      <c r="C34" s="333" t="s">
        <v>611</v>
      </c>
      <c r="D34" s="335">
        <v>620</v>
      </c>
      <c r="E34" s="336"/>
      <c r="F34" s="360">
        <f>D34*E34</f>
        <v>0</v>
      </c>
    </row>
    <row r="35" spans="1:6" s="295" customFormat="1" ht="18">
      <c r="A35" s="367">
        <v>16</v>
      </c>
      <c r="B35" s="379" t="s">
        <v>665</v>
      </c>
      <c r="C35" s="333" t="s">
        <v>596</v>
      </c>
      <c r="D35" s="321">
        <v>4</v>
      </c>
      <c r="E35" s="334"/>
      <c r="F35" s="360">
        <f>D35*E35</f>
        <v>0</v>
      </c>
    </row>
    <row r="36" spans="1:6" s="295" customFormat="1" ht="16.5">
      <c r="A36" s="367">
        <v>17</v>
      </c>
      <c r="B36" s="379" t="s">
        <v>612</v>
      </c>
      <c r="C36" s="333" t="s">
        <v>596</v>
      </c>
      <c r="D36" s="321">
        <v>2</v>
      </c>
      <c r="E36" s="334"/>
      <c r="F36" s="360">
        <f>D36*E36</f>
        <v>0</v>
      </c>
    </row>
    <row r="37" spans="1:6" s="300" customFormat="1" ht="66">
      <c r="A37" s="664">
        <v>18</v>
      </c>
      <c r="B37" s="339" t="s">
        <v>613</v>
      </c>
      <c r="C37" s="340"/>
      <c r="D37" s="341"/>
      <c r="E37" s="342"/>
      <c r="F37" s="368"/>
    </row>
    <row r="38" spans="1:6" s="300" customFormat="1" ht="16.5">
      <c r="A38" s="665"/>
      <c r="B38" s="385" t="s">
        <v>666</v>
      </c>
      <c r="C38" s="343" t="s">
        <v>428</v>
      </c>
      <c r="D38" s="343">
        <v>0</v>
      </c>
      <c r="E38" s="336"/>
      <c r="F38" s="360">
        <f t="shared" ref="F38:F51" si="2">D38*E38</f>
        <v>0</v>
      </c>
    </row>
    <row r="39" spans="1:6" s="300" customFormat="1" ht="16.5">
      <c r="A39" s="665"/>
      <c r="B39" s="385" t="s">
        <v>667</v>
      </c>
      <c r="C39" s="343" t="s">
        <v>428</v>
      </c>
      <c r="D39" s="343">
        <v>0</v>
      </c>
      <c r="E39" s="336"/>
      <c r="F39" s="360">
        <f t="shared" si="2"/>
        <v>0</v>
      </c>
    </row>
    <row r="40" spans="1:6" s="300" customFormat="1" ht="16.5">
      <c r="A40" s="665"/>
      <c r="B40" s="385" t="s">
        <v>668</v>
      </c>
      <c r="C40" s="343" t="s">
        <v>428</v>
      </c>
      <c r="D40" s="343">
        <v>0</v>
      </c>
      <c r="E40" s="336"/>
      <c r="F40" s="360">
        <f t="shared" si="2"/>
        <v>0</v>
      </c>
    </row>
    <row r="41" spans="1:6" s="300" customFormat="1" ht="16.5">
      <c r="A41" s="665"/>
      <c r="B41" s="385" t="s">
        <v>669</v>
      </c>
      <c r="C41" s="343" t="s">
        <v>428</v>
      </c>
      <c r="D41" s="343">
        <v>0</v>
      </c>
      <c r="E41" s="336"/>
      <c r="F41" s="360">
        <f t="shared" si="2"/>
        <v>0</v>
      </c>
    </row>
    <row r="42" spans="1:6" s="300" customFormat="1" ht="16.5">
      <c r="A42" s="665"/>
      <c r="B42" s="385" t="s">
        <v>670</v>
      </c>
      <c r="C42" s="343" t="s">
        <v>428</v>
      </c>
      <c r="D42" s="343">
        <v>34</v>
      </c>
      <c r="E42" s="336"/>
      <c r="F42" s="360">
        <f t="shared" si="2"/>
        <v>0</v>
      </c>
    </row>
    <row r="43" spans="1:6" s="300" customFormat="1" ht="16.5">
      <c r="A43" s="665"/>
      <c r="B43" s="385" t="s">
        <v>671</v>
      </c>
      <c r="C43" s="343" t="s">
        <v>428</v>
      </c>
      <c r="D43" s="343">
        <v>10</v>
      </c>
      <c r="E43" s="336"/>
      <c r="F43" s="360">
        <f t="shared" si="2"/>
        <v>0</v>
      </c>
    </row>
    <row r="44" spans="1:6" s="300" customFormat="1" ht="16.5">
      <c r="A44" s="665"/>
      <c r="B44" s="385" t="s">
        <v>672</v>
      </c>
      <c r="C44" s="343" t="s">
        <v>428</v>
      </c>
      <c r="D44" s="343">
        <v>22</v>
      </c>
      <c r="E44" s="336"/>
      <c r="F44" s="360">
        <f t="shared" si="2"/>
        <v>0</v>
      </c>
    </row>
    <row r="45" spans="1:6" s="300" customFormat="1" ht="66">
      <c r="A45" s="369">
        <v>19</v>
      </c>
      <c r="B45" s="344" t="s">
        <v>614</v>
      </c>
      <c r="C45" s="343" t="s">
        <v>615</v>
      </c>
      <c r="D45" s="343">
        <v>0.8</v>
      </c>
      <c r="E45" s="345"/>
      <c r="F45" s="360">
        <f t="shared" si="2"/>
        <v>0</v>
      </c>
    </row>
    <row r="46" spans="1:6" s="300" customFormat="1" ht="33.75" customHeight="1">
      <c r="A46" s="369">
        <v>20</v>
      </c>
      <c r="B46" s="344" t="s">
        <v>616</v>
      </c>
      <c r="C46" s="343" t="s">
        <v>615</v>
      </c>
      <c r="D46" s="343">
        <v>0.4</v>
      </c>
      <c r="E46" s="345"/>
      <c r="F46" s="360">
        <f t="shared" si="2"/>
        <v>0</v>
      </c>
    </row>
    <row r="47" spans="1:6" s="300" customFormat="1" ht="49.5">
      <c r="A47" s="369">
        <v>21</v>
      </c>
      <c r="B47" s="346" t="s">
        <v>617</v>
      </c>
      <c r="C47" s="343" t="s">
        <v>428</v>
      </c>
      <c r="D47" s="343">
        <f>D38+D39+D40+D41+D42+D44+D43</f>
        <v>66</v>
      </c>
      <c r="E47" s="345"/>
      <c r="F47" s="360">
        <f t="shared" si="2"/>
        <v>0</v>
      </c>
    </row>
    <row r="48" spans="1:6" s="300" customFormat="1" ht="49.5">
      <c r="A48" s="370">
        <v>22</v>
      </c>
      <c r="B48" s="348" t="s">
        <v>618</v>
      </c>
      <c r="C48" s="349" t="s">
        <v>596</v>
      </c>
      <c r="D48" s="335">
        <v>2</v>
      </c>
      <c r="E48" s="336"/>
      <c r="F48" s="360">
        <f t="shared" si="2"/>
        <v>0</v>
      </c>
    </row>
    <row r="49" spans="1:22" s="300" customFormat="1" ht="49.5">
      <c r="A49" s="370">
        <v>23</v>
      </c>
      <c r="B49" s="344" t="s">
        <v>619</v>
      </c>
      <c r="C49" s="343" t="s">
        <v>264</v>
      </c>
      <c r="D49" s="343">
        <v>1</v>
      </c>
      <c r="E49" s="336"/>
      <c r="F49" s="360">
        <f t="shared" si="2"/>
        <v>0</v>
      </c>
    </row>
    <row r="50" spans="1:22" s="295" customFormat="1" ht="49.5">
      <c r="A50" s="371">
        <v>24</v>
      </c>
      <c r="B50" s="344" t="s">
        <v>620</v>
      </c>
      <c r="C50" s="343" t="s">
        <v>264</v>
      </c>
      <c r="D50" s="343">
        <v>1</v>
      </c>
      <c r="E50" s="332"/>
      <c r="F50" s="360">
        <f t="shared" si="2"/>
        <v>0</v>
      </c>
    </row>
    <row r="51" spans="1:22" s="295" customFormat="1" ht="99.75" thickBot="1">
      <c r="A51" s="372">
        <v>25</v>
      </c>
      <c r="B51" s="28" t="s">
        <v>663</v>
      </c>
      <c r="C51" s="373" t="s">
        <v>596</v>
      </c>
      <c r="D51" s="374">
        <v>4</v>
      </c>
      <c r="E51" s="375"/>
      <c r="F51" s="376">
        <f t="shared" si="2"/>
        <v>0</v>
      </c>
    </row>
    <row r="52" spans="1:22" s="301" customFormat="1" ht="17.25" thickBot="1">
      <c r="A52" s="386" t="s">
        <v>574</v>
      </c>
      <c r="B52" s="678" t="s">
        <v>299</v>
      </c>
      <c r="C52" s="678"/>
      <c r="D52" s="678"/>
      <c r="E52" s="679"/>
      <c r="F52" s="387">
        <f>SUM(F7:F51)</f>
        <v>0</v>
      </c>
      <c r="G52" s="296"/>
      <c r="H52" s="296"/>
      <c r="I52" s="296"/>
      <c r="J52" s="296"/>
      <c r="K52" s="296"/>
      <c r="L52" s="296"/>
      <c r="M52" s="296"/>
      <c r="N52" s="296"/>
      <c r="O52" s="296"/>
      <c r="P52" s="296"/>
      <c r="Q52" s="296"/>
      <c r="R52" s="296"/>
      <c r="S52" s="296"/>
      <c r="T52" s="296"/>
      <c r="U52" s="296"/>
      <c r="V52" s="296"/>
    </row>
    <row r="53" spans="1:22" s="301" customFormat="1" ht="17.25" thickBot="1">
      <c r="A53" s="189"/>
      <c r="B53" s="307"/>
      <c r="C53" s="190"/>
      <c r="D53" s="308"/>
      <c r="E53" s="307"/>
      <c r="F53" s="309"/>
      <c r="G53" s="296"/>
      <c r="H53" s="296"/>
      <c r="I53" s="296"/>
      <c r="J53" s="296"/>
      <c r="K53" s="296"/>
      <c r="L53" s="296"/>
      <c r="M53" s="296"/>
      <c r="N53" s="296"/>
      <c r="O53" s="296"/>
      <c r="P53" s="296"/>
      <c r="Q53" s="296"/>
      <c r="R53" s="296"/>
      <c r="S53" s="296"/>
      <c r="T53" s="296"/>
      <c r="U53" s="296"/>
      <c r="V53" s="296"/>
    </row>
    <row r="54" spans="1:22" s="296" customFormat="1" ht="15.75" customHeight="1" thickBot="1">
      <c r="A54" s="317" t="s">
        <v>574</v>
      </c>
      <c r="B54" s="654" t="s">
        <v>621</v>
      </c>
      <c r="C54" s="655"/>
      <c r="D54" s="655"/>
      <c r="E54" s="655"/>
      <c r="F54" s="656"/>
    </row>
    <row r="55" spans="1:22" s="295" customFormat="1" ht="17.25" thickBot="1">
      <c r="A55" s="350"/>
      <c r="B55" s="351" t="s">
        <v>576</v>
      </c>
      <c r="C55" s="352" t="s">
        <v>577</v>
      </c>
      <c r="D55" s="351" t="s">
        <v>578</v>
      </c>
      <c r="E55" s="353" t="s">
        <v>579</v>
      </c>
      <c r="F55" s="354" t="s">
        <v>580</v>
      </c>
    </row>
    <row r="56" spans="1:22" s="295" customFormat="1" ht="16.5">
      <c r="A56" s="355">
        <v>1</v>
      </c>
      <c r="B56" s="356">
        <v>2</v>
      </c>
      <c r="C56" s="407">
        <v>3</v>
      </c>
      <c r="D56" s="357">
        <v>4</v>
      </c>
      <c r="E56" s="408">
        <v>5</v>
      </c>
      <c r="F56" s="447">
        <v>6</v>
      </c>
    </row>
    <row r="57" spans="1:22" s="295" customFormat="1" ht="16.5">
      <c r="A57" s="409"/>
      <c r="B57" s="388" t="s">
        <v>622</v>
      </c>
      <c r="C57" s="389"/>
      <c r="D57" s="318"/>
      <c r="E57" s="390"/>
      <c r="F57" s="364"/>
    </row>
    <row r="58" spans="1:22" s="295" customFormat="1" ht="49.5">
      <c r="A58" s="660">
        <v>1</v>
      </c>
      <c r="B58" s="391" t="s">
        <v>623</v>
      </c>
      <c r="C58" s="392"/>
      <c r="D58" s="331"/>
      <c r="E58" s="318"/>
      <c r="F58" s="360"/>
    </row>
    <row r="59" spans="1:22" s="295" customFormat="1" ht="16.5">
      <c r="A59" s="661"/>
      <c r="B59" s="328" t="s">
        <v>624</v>
      </c>
      <c r="C59" s="393" t="s">
        <v>596</v>
      </c>
      <c r="D59" s="321">
        <v>6</v>
      </c>
      <c r="E59" s="394"/>
      <c r="F59" s="360">
        <f>D59*E59</f>
        <v>0</v>
      </c>
    </row>
    <row r="60" spans="1:22" s="295" customFormat="1" ht="16.5">
      <c r="A60" s="661"/>
      <c r="B60" s="328" t="s">
        <v>625</v>
      </c>
      <c r="C60" s="393" t="s">
        <v>596</v>
      </c>
      <c r="D60" s="321">
        <v>13</v>
      </c>
      <c r="E60" s="394"/>
      <c r="F60" s="360">
        <f>D60*E60</f>
        <v>0</v>
      </c>
    </row>
    <row r="61" spans="1:22" s="295" customFormat="1" ht="16.5">
      <c r="A61" s="661"/>
      <c r="B61" s="328" t="s">
        <v>626</v>
      </c>
      <c r="C61" s="393" t="s">
        <v>596</v>
      </c>
      <c r="D61" s="321">
        <v>1</v>
      </c>
      <c r="E61" s="394"/>
      <c r="F61" s="360">
        <f>D61*E61</f>
        <v>0</v>
      </c>
    </row>
    <row r="62" spans="1:22" s="299" customFormat="1" ht="33">
      <c r="A62" s="660">
        <v>2</v>
      </c>
      <c r="B62" s="338" t="s">
        <v>627</v>
      </c>
      <c r="C62" s="393"/>
      <c r="D62" s="335"/>
      <c r="E62" s="394"/>
      <c r="F62" s="365"/>
    </row>
    <row r="63" spans="1:22" s="299" customFormat="1" ht="16.5">
      <c r="A63" s="661"/>
      <c r="B63" s="395" t="s">
        <v>628</v>
      </c>
      <c r="C63" s="393" t="s">
        <v>596</v>
      </c>
      <c r="D63" s="335">
        <v>19</v>
      </c>
      <c r="E63" s="394"/>
      <c r="F63" s="360">
        <f>D63*E63</f>
        <v>0</v>
      </c>
    </row>
    <row r="64" spans="1:22" s="299" customFormat="1" ht="16.5">
      <c r="A64" s="662"/>
      <c r="B64" s="395" t="s">
        <v>629</v>
      </c>
      <c r="C64" s="393" t="s">
        <v>596</v>
      </c>
      <c r="D64" s="335">
        <v>1</v>
      </c>
      <c r="E64" s="394"/>
      <c r="F64" s="360">
        <f>D64*E64</f>
        <v>0</v>
      </c>
    </row>
    <row r="65" spans="1:6" s="299" customFormat="1" ht="49.5">
      <c r="A65" s="410">
        <v>3</v>
      </c>
      <c r="B65" s="338" t="s">
        <v>630</v>
      </c>
      <c r="C65" s="393" t="s">
        <v>596</v>
      </c>
      <c r="D65" s="335">
        <v>20</v>
      </c>
      <c r="E65" s="394"/>
      <c r="F65" s="360">
        <f>D65*E65</f>
        <v>0</v>
      </c>
    </row>
    <row r="66" spans="1:6" s="299" customFormat="1" ht="16.5">
      <c r="A66" s="660">
        <v>4</v>
      </c>
      <c r="B66" s="338" t="s">
        <v>631</v>
      </c>
      <c r="C66" s="393"/>
      <c r="D66" s="335"/>
      <c r="E66" s="394"/>
      <c r="F66" s="365"/>
    </row>
    <row r="67" spans="1:6" s="299" customFormat="1" ht="16.5">
      <c r="A67" s="661"/>
      <c r="B67" s="395" t="s">
        <v>628</v>
      </c>
      <c r="C67" s="393" t="s">
        <v>596</v>
      </c>
      <c r="D67" s="335">
        <v>19</v>
      </c>
      <c r="E67" s="394"/>
      <c r="F67" s="360">
        <f>D67*E67</f>
        <v>0</v>
      </c>
    </row>
    <row r="68" spans="1:6" s="299" customFormat="1" ht="16.5">
      <c r="A68" s="662"/>
      <c r="B68" s="395" t="s">
        <v>629</v>
      </c>
      <c r="C68" s="393" t="s">
        <v>596</v>
      </c>
      <c r="D68" s="335">
        <v>1</v>
      </c>
      <c r="E68" s="394"/>
      <c r="F68" s="360">
        <f>D68*E68</f>
        <v>0</v>
      </c>
    </row>
    <row r="69" spans="1:6" s="299" customFormat="1" ht="16.5">
      <c r="A69" s="660">
        <v>5</v>
      </c>
      <c r="B69" s="338" t="s">
        <v>632</v>
      </c>
      <c r="C69" s="396"/>
      <c r="D69" s="335"/>
      <c r="E69" s="394"/>
      <c r="F69" s="365"/>
    </row>
    <row r="70" spans="1:6" s="299" customFormat="1" ht="16.5">
      <c r="A70" s="661"/>
      <c r="B70" s="338" t="s">
        <v>633</v>
      </c>
      <c r="C70" s="330" t="s">
        <v>596</v>
      </c>
      <c r="D70" s="335">
        <v>40</v>
      </c>
      <c r="E70" s="394"/>
      <c r="F70" s="360">
        <f t="shared" ref="F70:F75" si="3">D70*E70</f>
        <v>0</v>
      </c>
    </row>
    <row r="71" spans="1:6" s="299" customFormat="1" ht="16.5">
      <c r="A71" s="662"/>
      <c r="B71" s="338" t="s">
        <v>634</v>
      </c>
      <c r="C71" s="330" t="s">
        <v>596</v>
      </c>
      <c r="D71" s="335">
        <v>40</v>
      </c>
      <c r="E71" s="394"/>
      <c r="F71" s="360">
        <f t="shared" si="3"/>
        <v>0</v>
      </c>
    </row>
    <row r="72" spans="1:6" s="302" customFormat="1" ht="33">
      <c r="A72" s="410">
        <v>6</v>
      </c>
      <c r="B72" s="388" t="s">
        <v>635</v>
      </c>
      <c r="C72" s="397" t="s">
        <v>596</v>
      </c>
      <c r="D72" s="398">
        <v>39</v>
      </c>
      <c r="E72" s="394"/>
      <c r="F72" s="360">
        <f t="shared" si="3"/>
        <v>0</v>
      </c>
    </row>
    <row r="73" spans="1:6" s="300" customFormat="1" ht="16.5">
      <c r="A73" s="410">
        <v>7</v>
      </c>
      <c r="B73" s="397" t="s">
        <v>636</v>
      </c>
      <c r="C73" s="335" t="s">
        <v>596</v>
      </c>
      <c r="D73" s="399">
        <v>6</v>
      </c>
      <c r="E73" s="400"/>
      <c r="F73" s="360">
        <f t="shared" si="3"/>
        <v>0</v>
      </c>
    </row>
    <row r="74" spans="1:6" s="300" customFormat="1" ht="33">
      <c r="A74" s="410">
        <v>8</v>
      </c>
      <c r="B74" s="397" t="s">
        <v>637</v>
      </c>
      <c r="C74" s="335" t="s">
        <v>596</v>
      </c>
      <c r="D74" s="399">
        <v>3</v>
      </c>
      <c r="E74" s="394"/>
      <c r="F74" s="360">
        <f t="shared" si="3"/>
        <v>0</v>
      </c>
    </row>
    <row r="75" spans="1:6" s="300" customFormat="1" ht="66">
      <c r="A75" s="410">
        <v>9</v>
      </c>
      <c r="B75" s="397" t="s">
        <v>638</v>
      </c>
      <c r="C75" s="335" t="s">
        <v>596</v>
      </c>
      <c r="D75" s="401">
        <v>3</v>
      </c>
      <c r="E75" s="401"/>
      <c r="F75" s="360">
        <f t="shared" si="3"/>
        <v>0</v>
      </c>
    </row>
    <row r="76" spans="1:6" s="300" customFormat="1" ht="16.5">
      <c r="A76" s="657">
        <v>10</v>
      </c>
      <c r="B76" s="397" t="s">
        <v>639</v>
      </c>
      <c r="C76" s="335"/>
      <c r="D76" s="335"/>
      <c r="E76" s="401"/>
      <c r="F76" s="360"/>
    </row>
    <row r="77" spans="1:6" s="300" customFormat="1" ht="16.5">
      <c r="A77" s="658"/>
      <c r="B77" s="397" t="s">
        <v>640</v>
      </c>
      <c r="C77" s="335" t="s">
        <v>596</v>
      </c>
      <c r="D77" s="335">
        <v>4</v>
      </c>
      <c r="E77" s="394"/>
      <c r="F77" s="360">
        <f>D77*E77</f>
        <v>0</v>
      </c>
    </row>
    <row r="78" spans="1:6" s="300" customFormat="1" ht="16.5">
      <c r="A78" s="658"/>
      <c r="B78" s="397" t="s">
        <v>641</v>
      </c>
      <c r="C78" s="335" t="s">
        <v>596</v>
      </c>
      <c r="D78" s="335">
        <v>2</v>
      </c>
      <c r="E78" s="394"/>
      <c r="F78" s="360">
        <f>D78*E78</f>
        <v>0</v>
      </c>
    </row>
    <row r="79" spans="1:6" s="300" customFormat="1" ht="16.5">
      <c r="A79" s="657">
        <v>11</v>
      </c>
      <c r="B79" s="402" t="s">
        <v>642</v>
      </c>
      <c r="C79" s="335" t="s">
        <v>596</v>
      </c>
      <c r="D79" s="335"/>
      <c r="E79" s="394"/>
      <c r="F79" s="360"/>
    </row>
    <row r="80" spans="1:6" s="300" customFormat="1" ht="16.5">
      <c r="A80" s="658"/>
      <c r="B80" s="347" t="s">
        <v>643</v>
      </c>
      <c r="C80" s="335" t="s">
        <v>596</v>
      </c>
      <c r="D80" s="335">
        <v>6</v>
      </c>
      <c r="E80" s="394"/>
      <c r="F80" s="360">
        <f>D80*E80</f>
        <v>0</v>
      </c>
    </row>
    <row r="81" spans="1:6" s="300" customFormat="1" ht="49.5">
      <c r="A81" s="411">
        <v>12</v>
      </c>
      <c r="B81" s="388" t="s">
        <v>644</v>
      </c>
      <c r="C81" s="335" t="s">
        <v>596</v>
      </c>
      <c r="D81" s="335">
        <v>6</v>
      </c>
      <c r="E81" s="394"/>
      <c r="F81" s="360">
        <f>D81*E81</f>
        <v>0</v>
      </c>
    </row>
    <row r="82" spans="1:6" s="300" customFormat="1" ht="16.5">
      <c r="A82" s="657">
        <v>13</v>
      </c>
      <c r="B82" s="402" t="s">
        <v>645</v>
      </c>
      <c r="C82" s="335"/>
      <c r="D82" s="335"/>
      <c r="E82" s="394"/>
      <c r="F82" s="360"/>
    </row>
    <row r="83" spans="1:6" s="300" customFormat="1" ht="16.5">
      <c r="A83" s="658"/>
      <c r="B83" s="403" t="s">
        <v>628</v>
      </c>
      <c r="C83" s="335" t="s">
        <v>596</v>
      </c>
      <c r="D83" s="335">
        <v>44</v>
      </c>
      <c r="E83" s="394"/>
      <c r="F83" s="360">
        <f>D83*E83</f>
        <v>0</v>
      </c>
    </row>
    <row r="84" spans="1:6" s="300" customFormat="1" ht="16.5">
      <c r="A84" s="659"/>
      <c r="B84" s="403" t="s">
        <v>629</v>
      </c>
      <c r="C84" s="335" t="s">
        <v>596</v>
      </c>
      <c r="D84" s="335">
        <v>2</v>
      </c>
      <c r="E84" s="394"/>
      <c r="F84" s="360">
        <f>D84*E84</f>
        <v>0</v>
      </c>
    </row>
    <row r="85" spans="1:6" s="300" customFormat="1" ht="16.5">
      <c r="A85" s="657">
        <v>14</v>
      </c>
      <c r="B85" s="402" t="s">
        <v>646</v>
      </c>
      <c r="C85" s="335"/>
      <c r="D85" s="335"/>
      <c r="E85" s="394"/>
      <c r="F85" s="360"/>
    </row>
    <row r="86" spans="1:6" s="300" customFormat="1" ht="16.5">
      <c r="A86" s="658"/>
      <c r="B86" s="403" t="s">
        <v>647</v>
      </c>
      <c r="C86" s="335" t="s">
        <v>596</v>
      </c>
      <c r="D86" s="335">
        <v>88</v>
      </c>
      <c r="E86" s="394"/>
      <c r="F86" s="360">
        <f>D86*E86</f>
        <v>0</v>
      </c>
    </row>
    <row r="87" spans="1:6" s="300" customFormat="1" ht="16.5">
      <c r="A87" s="659"/>
      <c r="B87" s="403" t="s">
        <v>648</v>
      </c>
      <c r="C87" s="335" t="s">
        <v>596</v>
      </c>
      <c r="D87" s="335">
        <v>4</v>
      </c>
      <c r="E87" s="394"/>
      <c r="F87" s="360">
        <f>D87*E87</f>
        <v>0</v>
      </c>
    </row>
    <row r="88" spans="1:6" s="300" customFormat="1" ht="16.5">
      <c r="A88" s="657">
        <v>15</v>
      </c>
      <c r="B88" s="397" t="s">
        <v>649</v>
      </c>
      <c r="C88" s="335"/>
      <c r="D88" s="399"/>
      <c r="E88" s="394"/>
      <c r="F88" s="360"/>
    </row>
    <row r="89" spans="1:6" s="300" customFormat="1" ht="16.5">
      <c r="A89" s="658"/>
      <c r="B89" s="335" t="s">
        <v>650</v>
      </c>
      <c r="C89" s="393" t="s">
        <v>596</v>
      </c>
      <c r="D89" s="335">
        <v>1</v>
      </c>
      <c r="E89" s="394"/>
      <c r="F89" s="360">
        <f>D89*E89</f>
        <v>0</v>
      </c>
    </row>
    <row r="90" spans="1:6" s="300" customFormat="1" ht="16.5">
      <c r="A90" s="659"/>
      <c r="B90" s="335" t="s">
        <v>651</v>
      </c>
      <c r="C90" s="393" t="s">
        <v>596</v>
      </c>
      <c r="D90" s="335">
        <v>2</v>
      </c>
      <c r="E90" s="394"/>
      <c r="F90" s="360">
        <f>D90*E90</f>
        <v>0</v>
      </c>
    </row>
    <row r="91" spans="1:6" s="300" customFormat="1" ht="33">
      <c r="A91" s="664">
        <v>16</v>
      </c>
      <c r="B91" s="397" t="s">
        <v>652</v>
      </c>
      <c r="C91" s="335"/>
      <c r="D91" s="404"/>
      <c r="E91" s="394"/>
      <c r="F91" s="412"/>
    </row>
    <row r="92" spans="1:6" s="300" customFormat="1" ht="16.5">
      <c r="A92" s="665"/>
      <c r="B92" s="403" t="s">
        <v>653</v>
      </c>
      <c r="C92" s="349" t="s">
        <v>654</v>
      </c>
      <c r="D92" s="404">
        <v>28</v>
      </c>
      <c r="E92" s="394"/>
      <c r="F92" s="360">
        <f>D92*E92</f>
        <v>0</v>
      </c>
    </row>
    <row r="93" spans="1:6" s="300" customFormat="1" ht="16.5">
      <c r="A93" s="672"/>
      <c r="B93" s="403" t="s">
        <v>655</v>
      </c>
      <c r="C93" s="349" t="s">
        <v>654</v>
      </c>
      <c r="D93" s="404">
        <v>490</v>
      </c>
      <c r="E93" s="394"/>
      <c r="F93" s="360">
        <f>D93*E93</f>
        <v>0</v>
      </c>
    </row>
    <row r="94" spans="1:6" s="300" customFormat="1" ht="18">
      <c r="A94" s="413">
        <v>17</v>
      </c>
      <c r="B94" s="397" t="s">
        <v>673</v>
      </c>
      <c r="C94" s="335" t="s">
        <v>596</v>
      </c>
      <c r="D94" s="335">
        <v>46</v>
      </c>
      <c r="E94" s="400"/>
      <c r="F94" s="360">
        <f>D94*E94</f>
        <v>0</v>
      </c>
    </row>
    <row r="95" spans="1:6" s="295" customFormat="1" ht="49.5">
      <c r="A95" s="660">
        <v>18</v>
      </c>
      <c r="B95" s="405" t="s">
        <v>656</v>
      </c>
      <c r="C95" s="330"/>
      <c r="D95" s="331"/>
      <c r="E95" s="394"/>
      <c r="F95" s="360"/>
    </row>
    <row r="96" spans="1:6" s="295" customFormat="1" ht="16.5">
      <c r="A96" s="661"/>
      <c r="B96" s="414" t="s">
        <v>674</v>
      </c>
      <c r="C96" s="349" t="s">
        <v>298</v>
      </c>
      <c r="D96" s="335">
        <v>28</v>
      </c>
      <c r="E96" s="394"/>
      <c r="F96" s="360">
        <f>D96*E96</f>
        <v>0</v>
      </c>
    </row>
    <row r="97" spans="1:22" s="295" customFormat="1" ht="16.5">
      <c r="A97" s="661"/>
      <c r="B97" s="414" t="s">
        <v>675</v>
      </c>
      <c r="C97" s="349" t="s">
        <v>298</v>
      </c>
      <c r="D97" s="335">
        <v>46</v>
      </c>
      <c r="E97" s="394"/>
      <c r="F97" s="360">
        <f>D97*E97</f>
        <v>0</v>
      </c>
    </row>
    <row r="98" spans="1:22" s="295" customFormat="1" ht="16.5">
      <c r="A98" s="661"/>
      <c r="B98" s="414" t="s">
        <v>676</v>
      </c>
      <c r="C98" s="349" t="s">
        <v>298</v>
      </c>
      <c r="D98" s="335">
        <v>18</v>
      </c>
      <c r="E98" s="394"/>
      <c r="F98" s="360">
        <f>D98*E98</f>
        <v>0</v>
      </c>
    </row>
    <row r="99" spans="1:22" s="300" customFormat="1" ht="66">
      <c r="A99" s="411">
        <v>19</v>
      </c>
      <c r="B99" s="406" t="s">
        <v>657</v>
      </c>
      <c r="C99" s="329" t="s">
        <v>658</v>
      </c>
      <c r="D99" s="331">
        <v>1</v>
      </c>
      <c r="E99" s="400"/>
      <c r="F99" s="360">
        <f>D99*E99</f>
        <v>0</v>
      </c>
    </row>
    <row r="100" spans="1:22" s="299" customFormat="1" ht="50.25" thickBot="1">
      <c r="A100" s="415">
        <v>20</v>
      </c>
      <c r="B100" s="416" t="s">
        <v>659</v>
      </c>
      <c r="C100" s="417" t="s">
        <v>596</v>
      </c>
      <c r="D100" s="374">
        <v>1</v>
      </c>
      <c r="E100" s="418"/>
      <c r="F100" s="376">
        <f>D100*E100</f>
        <v>0</v>
      </c>
    </row>
    <row r="101" spans="1:22" s="301" customFormat="1" ht="17.25" thickBot="1">
      <c r="A101" s="386" t="s">
        <v>574</v>
      </c>
      <c r="B101" s="678" t="s">
        <v>305</v>
      </c>
      <c r="C101" s="678"/>
      <c r="D101" s="678"/>
      <c r="E101" s="679"/>
      <c r="F101" s="387">
        <f>SUM(F58:F100)</f>
        <v>0</v>
      </c>
      <c r="G101" s="296"/>
      <c r="H101" s="296"/>
      <c r="I101" s="296"/>
      <c r="J101" s="296"/>
      <c r="K101" s="296"/>
      <c r="L101" s="296"/>
      <c r="M101" s="296"/>
      <c r="N101" s="296"/>
      <c r="O101" s="296"/>
      <c r="P101" s="296"/>
      <c r="Q101" s="296"/>
      <c r="R101" s="296"/>
      <c r="S101" s="296"/>
      <c r="T101" s="296"/>
      <c r="U101" s="296"/>
      <c r="V101" s="296"/>
    </row>
    <row r="102" spans="1:22" ht="17.25" thickBot="1">
      <c r="A102" s="419"/>
      <c r="B102" s="188"/>
      <c r="C102" s="188"/>
      <c r="D102" s="315"/>
      <c r="E102" s="188"/>
      <c r="F102" s="316"/>
    </row>
    <row r="103" spans="1:22" s="296" customFormat="1" ht="17.25" thickBot="1">
      <c r="A103" s="666" t="s">
        <v>660</v>
      </c>
      <c r="B103" s="667"/>
      <c r="C103" s="667"/>
      <c r="D103" s="667"/>
      <c r="E103" s="667"/>
      <c r="F103" s="668"/>
    </row>
    <row r="104" spans="1:22" s="295" customFormat="1" ht="16.5">
      <c r="A104" s="355" t="s">
        <v>574</v>
      </c>
      <c r="B104" s="673" t="str">
        <f>B4</f>
        <v>I ИНСТАЛАЦИЈА ЗА ПРИПРЕМА НА ЛАДНА И ТОПЛА ВОДА</v>
      </c>
      <c r="C104" s="673"/>
      <c r="D104" s="673"/>
      <c r="E104" s="673"/>
      <c r="F104" s="420"/>
    </row>
    <row r="105" spans="1:22" s="295" customFormat="1" ht="17.25" thickBot="1">
      <c r="A105" s="421" t="s">
        <v>574</v>
      </c>
      <c r="B105" s="674" t="str">
        <f>B54</f>
        <v>II СИСТЕМ ЗА ВЕНТИЛОКОНВЕКТОРСКО ГРЕЕЊЕ И ЛАДЕЊЕ</v>
      </c>
      <c r="C105" s="674"/>
      <c r="D105" s="674"/>
      <c r="E105" s="674"/>
      <c r="F105" s="422">
        <f>F101</f>
        <v>0</v>
      </c>
    </row>
    <row r="106" spans="1:22" s="295" customFormat="1" ht="17.25" thickBot="1">
      <c r="A106" s="669" t="s">
        <v>661</v>
      </c>
      <c r="B106" s="670"/>
      <c r="C106" s="670"/>
      <c r="D106" s="671"/>
      <c r="E106" s="456"/>
      <c r="F106" s="457">
        <f>F104+F105</f>
        <v>0</v>
      </c>
    </row>
    <row r="107" spans="1:22" s="294" customFormat="1" ht="16.5">
      <c r="A107" s="310"/>
      <c r="B107" s="311"/>
      <c r="C107" s="312"/>
      <c r="D107" s="313"/>
      <c r="E107" s="311"/>
      <c r="F107" s="314"/>
    </row>
    <row r="108" spans="1:22" s="294" customFormat="1" ht="16.5">
      <c r="A108" s="310"/>
      <c r="B108" s="311"/>
      <c r="C108" s="312"/>
      <c r="D108" s="313"/>
      <c r="E108" s="311"/>
      <c r="F108" s="314"/>
    </row>
    <row r="109" spans="1:22" s="294" customFormat="1" ht="14.25">
      <c r="A109" s="303"/>
      <c r="C109" s="304"/>
      <c r="D109" s="305"/>
      <c r="F109" s="306"/>
    </row>
    <row r="110" spans="1:22" s="294" customFormat="1" ht="14.25">
      <c r="A110" s="303"/>
      <c r="C110" s="304"/>
      <c r="D110" s="305"/>
      <c r="F110" s="306"/>
    </row>
    <row r="111" spans="1:22" s="294" customFormat="1" ht="14.25">
      <c r="A111" s="303"/>
      <c r="C111" s="304"/>
      <c r="D111" s="305"/>
      <c r="F111" s="306"/>
    </row>
    <row r="112" spans="1:22" s="294" customFormat="1" ht="14.25">
      <c r="A112" s="303"/>
      <c r="C112" s="304"/>
      <c r="D112" s="305"/>
      <c r="F112" s="306"/>
    </row>
    <row r="113" spans="1:6" s="294" customFormat="1" ht="14.25">
      <c r="A113" s="303"/>
      <c r="C113" s="304"/>
      <c r="D113" s="305"/>
      <c r="F113" s="306"/>
    </row>
    <row r="114" spans="1:6" s="294" customFormat="1" ht="14.25">
      <c r="A114" s="303"/>
      <c r="C114" s="304"/>
      <c r="D114" s="305"/>
      <c r="F114" s="306"/>
    </row>
    <row r="115" spans="1:6" s="294" customFormat="1" ht="14.25">
      <c r="A115" s="303"/>
      <c r="C115" s="304"/>
      <c r="D115" s="305"/>
      <c r="F115" s="306"/>
    </row>
    <row r="116" spans="1:6" s="295" customFormat="1" ht="14.25"/>
    <row r="117" spans="1:6" s="295" customFormat="1" ht="11.25" customHeight="1"/>
    <row r="118" spans="1:6" s="295" customFormat="1" ht="159" customHeight="1"/>
    <row r="119" spans="1:6" s="297" customFormat="1" ht="192.75" customHeight="1"/>
    <row r="120" spans="1:6" s="297" customFormat="1" ht="199.5" customHeight="1"/>
    <row r="121" spans="1:6" s="297" customFormat="1" ht="14.25"/>
    <row r="122" spans="1:6" s="295" customFormat="1" ht="14.25"/>
    <row r="123" spans="1:6" s="297" customFormat="1" ht="14.25"/>
    <row r="124" spans="1:6" s="297" customFormat="1" ht="14.25"/>
    <row r="125" spans="1:6" s="297" customFormat="1" ht="14.25"/>
    <row r="126" spans="1:6" s="297" customFormat="1" ht="14.25"/>
    <row r="127" spans="1:6" s="297" customFormat="1" ht="171" customHeight="1"/>
    <row r="128" spans="1:6" s="297" customFormat="1" ht="14.25"/>
    <row r="129" s="297" customFormat="1" ht="14.25"/>
    <row r="130" s="297" customFormat="1" ht="14.25"/>
    <row r="131" s="297" customFormat="1" ht="14.25"/>
    <row r="132" s="298" customFormat="1" ht="193.5" customHeight="1"/>
    <row r="133" s="295" customFormat="1" ht="156.75" customHeight="1"/>
    <row r="134" s="295" customFormat="1" ht="14.25"/>
    <row r="135" s="295" customFormat="1" ht="14.25"/>
    <row r="136" s="295" customFormat="1" ht="14.25"/>
    <row r="137" s="298" customFormat="1" ht="15.75" customHeight="1"/>
    <row r="138" s="298" customFormat="1" ht="15.75" customHeight="1"/>
    <row r="139" s="298" customFormat="1" ht="15.75" customHeight="1"/>
    <row r="140" s="298" customFormat="1" ht="15.75" customHeight="1"/>
    <row r="141" s="298" customFormat="1" ht="15.75" customHeight="1"/>
    <row r="142" s="298" customFormat="1" ht="15.75" customHeight="1"/>
    <row r="143" s="299" customFormat="1" ht="14.25" customHeight="1"/>
    <row r="144" s="299" customFormat="1" ht="14.25" customHeight="1"/>
    <row r="145" s="299" customFormat="1" ht="42.75" customHeight="1"/>
    <row r="146" s="295" customFormat="1" ht="14.25"/>
    <row r="147" s="295" customFormat="1" ht="14.25"/>
    <row r="148" s="300" customFormat="1" ht="356.25" customHeight="1"/>
    <row r="149" s="300" customFormat="1" ht="14.25"/>
    <row r="150" s="300" customFormat="1" ht="14.25"/>
    <row r="151" s="300" customFormat="1" ht="14.25"/>
    <row r="152" s="300" customFormat="1" ht="14.25"/>
    <row r="153" s="300" customFormat="1" ht="14.25"/>
    <row r="154" s="300" customFormat="1" ht="14.25"/>
    <row r="155" s="300" customFormat="1" ht="14.25"/>
    <row r="156" s="300" customFormat="1" ht="14.25"/>
    <row r="157" s="300" customFormat="1" ht="14.25"/>
    <row r="158" s="300" customFormat="1" ht="14.25"/>
    <row r="159" s="300" customFormat="1" ht="14.25"/>
    <row r="160" s="300" customFormat="1" ht="14.25"/>
    <row r="161" spans="1:16" s="295" customFormat="1" ht="14.25"/>
    <row r="162" spans="1:16" s="295" customFormat="1" ht="14.25"/>
    <row r="163" spans="1:16" s="301" customFormat="1">
      <c r="A163" s="296"/>
      <c r="B163" s="296"/>
      <c r="C163" s="296"/>
      <c r="D163" s="296"/>
      <c r="E163" s="296"/>
      <c r="F163" s="296"/>
      <c r="G163" s="296"/>
      <c r="H163" s="296"/>
      <c r="I163" s="296"/>
      <c r="J163" s="296"/>
      <c r="K163" s="296"/>
      <c r="L163" s="296"/>
      <c r="M163" s="296"/>
      <c r="N163" s="296"/>
      <c r="O163" s="296"/>
      <c r="P163" s="296"/>
    </row>
    <row r="164" spans="1:16" s="301" customFormat="1">
      <c r="A164" s="296"/>
      <c r="B164" s="296"/>
      <c r="C164" s="296"/>
      <c r="D164" s="296"/>
      <c r="E164" s="296"/>
      <c r="F164" s="296"/>
      <c r="G164" s="296"/>
      <c r="H164" s="296"/>
      <c r="I164" s="296"/>
      <c r="J164" s="296"/>
      <c r="K164" s="296"/>
      <c r="L164" s="296"/>
      <c r="M164" s="296"/>
      <c r="N164" s="296"/>
      <c r="O164" s="296"/>
      <c r="P164" s="296"/>
    </row>
    <row r="165" spans="1:16" s="301" customFormat="1">
      <c r="A165" s="296"/>
      <c r="B165" s="296"/>
      <c r="C165" s="296"/>
      <c r="D165" s="296"/>
      <c r="E165" s="296"/>
      <c r="F165" s="296"/>
      <c r="G165" s="296"/>
      <c r="H165" s="296"/>
      <c r="I165" s="296"/>
      <c r="J165" s="296"/>
      <c r="K165" s="296"/>
      <c r="L165" s="296"/>
      <c r="M165" s="296"/>
      <c r="N165" s="296"/>
      <c r="O165" s="296"/>
      <c r="P165" s="296"/>
    </row>
    <row r="166" spans="1:16" s="296" customFormat="1" ht="15.75" customHeight="1"/>
    <row r="167" spans="1:16" s="295" customFormat="1" ht="28.5" customHeight="1"/>
    <row r="168" spans="1:16" s="295" customFormat="1" ht="14.25"/>
    <row r="169" spans="1:16" s="295" customFormat="1" ht="14.25"/>
    <row r="170" spans="1:16" s="295" customFormat="1" ht="14.25"/>
    <row r="171" spans="1:16" s="295" customFormat="1" ht="313.5" customHeight="1"/>
    <row r="172" spans="1:16" s="295" customFormat="1" ht="71.25" customHeight="1"/>
    <row r="173" spans="1:16" s="295" customFormat="1" ht="71.25" customHeight="1"/>
    <row r="174" spans="1:16" s="295" customFormat="1" ht="71.25" customHeight="1"/>
    <row r="175" spans="1:16" s="299" customFormat="1" ht="14.25"/>
    <row r="176" spans="1:16" s="299" customFormat="1" ht="14.25"/>
    <row r="177" s="299" customFormat="1" ht="14.25"/>
    <row r="178" s="299" customFormat="1" ht="14.25"/>
    <row r="179" s="299" customFormat="1" ht="71.25" customHeight="1"/>
    <row r="180" s="299" customFormat="1" ht="14.25"/>
    <row r="181" s="299" customFormat="1" ht="14.25"/>
    <row r="182" s="299" customFormat="1" ht="14.25"/>
    <row r="183" s="299" customFormat="1" ht="28.5" customHeight="1"/>
    <row r="184" s="299" customFormat="1" ht="28.5" customHeight="1"/>
    <row r="185" s="302" customFormat="1" ht="14.25"/>
    <row r="186" s="300" customFormat="1" ht="14.25"/>
    <row r="187" s="300" customFormat="1" ht="14.25"/>
    <row r="188" s="300" customFormat="1" ht="14.25"/>
    <row r="189" s="300" customFormat="1" ht="114" customHeight="1"/>
    <row r="190" s="300" customFormat="1" ht="57" customHeight="1"/>
    <row r="191" s="300" customFormat="1" ht="57" customHeight="1"/>
    <row r="192" s="300" customFormat="1" ht="14.25"/>
    <row r="193" s="300" customFormat="1" ht="14.25"/>
    <row r="194" s="300" customFormat="1" ht="14.25"/>
    <row r="195" s="300" customFormat="1" ht="28.5" customHeight="1"/>
    <row r="196" s="300" customFormat="1" ht="14.25"/>
    <row r="197" s="300" customFormat="1" ht="14.25"/>
    <row r="198" s="300" customFormat="1" ht="14.25"/>
    <row r="199" s="300" customFormat="1" ht="14.25"/>
    <row r="200" s="300" customFormat="1" ht="14.25"/>
    <row r="201" s="300" customFormat="1" ht="14.25"/>
    <row r="202" s="300" customFormat="1" ht="14.25"/>
    <row r="203" s="300" customFormat="1" ht="14.25"/>
    <row r="204" s="300" customFormat="1" ht="14.25"/>
    <row r="205" s="300" customFormat="1" ht="14.25"/>
    <row r="206" s="300" customFormat="1" ht="14.25"/>
    <row r="207" s="300" customFormat="1" ht="14.25"/>
    <row r="208" s="295" customFormat="1" ht="213.75" customHeight="1"/>
    <row r="209" spans="1:16" s="295" customFormat="1" ht="14.25"/>
    <row r="210" spans="1:16" s="295" customFormat="1" ht="14.25"/>
    <row r="211" spans="1:16" s="295" customFormat="1" ht="14.25"/>
    <row r="212" spans="1:16" s="300" customFormat="1" ht="14.25"/>
    <row r="213" spans="1:16" s="299" customFormat="1" ht="14.25"/>
    <row r="214" spans="1:16" s="301" customFormat="1">
      <c r="A214" s="296"/>
      <c r="B214" s="296"/>
      <c r="C214" s="296"/>
      <c r="D214" s="296"/>
      <c r="E214" s="296"/>
      <c r="F214" s="296"/>
      <c r="G214" s="296"/>
      <c r="H214" s="296"/>
      <c r="I214" s="296"/>
      <c r="J214" s="296"/>
      <c r="K214" s="296"/>
      <c r="L214" s="296"/>
      <c r="M214" s="296"/>
      <c r="N214" s="296"/>
      <c r="O214" s="296"/>
      <c r="P214" s="296"/>
    </row>
    <row r="215" spans="1:16" s="294" customFormat="1" ht="14.25"/>
    <row r="217" spans="1:16" s="296" customFormat="1"/>
    <row r="218" spans="1:16" s="295" customFormat="1" ht="14.25"/>
    <row r="219" spans="1:16" s="295" customFormat="1" ht="14.25"/>
    <row r="220" spans="1:16" s="295" customFormat="1" ht="14.25"/>
  </sheetData>
  <mergeCells count="32">
    <mergeCell ref="B54:F54"/>
    <mergeCell ref="A32:A33"/>
    <mergeCell ref="A3:F3"/>
    <mergeCell ref="B52:E52"/>
    <mergeCell ref="B101:E101"/>
    <mergeCell ref="A7:A9"/>
    <mergeCell ref="C7:C9"/>
    <mergeCell ref="D7:D9"/>
    <mergeCell ref="E7:E9"/>
    <mergeCell ref="A103:F103"/>
    <mergeCell ref="A106:D106"/>
    <mergeCell ref="A88:A90"/>
    <mergeCell ref="A91:A93"/>
    <mergeCell ref="A95:A98"/>
    <mergeCell ref="B104:E104"/>
    <mergeCell ref="B105:E105"/>
    <mergeCell ref="A1:F1"/>
    <mergeCell ref="A2:F2"/>
    <mergeCell ref="A16:A18"/>
    <mergeCell ref="B4:F4"/>
    <mergeCell ref="A85:A87"/>
    <mergeCell ref="A58:A61"/>
    <mergeCell ref="A62:A64"/>
    <mergeCell ref="A66:A68"/>
    <mergeCell ref="A69:A71"/>
    <mergeCell ref="A76:A78"/>
    <mergeCell ref="A79:A80"/>
    <mergeCell ref="F7:F9"/>
    <mergeCell ref="A37:A44"/>
    <mergeCell ref="A82:A84"/>
    <mergeCell ref="A22:A24"/>
    <mergeCell ref="A25:A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D7D9-A2B0-4E73-9955-3C09BB6533DE}">
  <dimension ref="A1:K64"/>
  <sheetViews>
    <sheetView topLeftCell="A52" workbookViewId="0">
      <selection activeCell="C76" sqref="C76"/>
    </sheetView>
  </sheetViews>
  <sheetFormatPr defaultRowHeight="15"/>
  <cols>
    <col min="1" max="1" width="3.140625" customWidth="1"/>
    <col min="2" max="2" width="7" customWidth="1"/>
    <col min="3" max="3" width="35.140625" customWidth="1"/>
    <col min="4" max="4" width="5.85546875" customWidth="1"/>
    <col min="5" max="5" width="9.5703125" bestFit="1" customWidth="1"/>
    <col min="6" max="6" width="10.5703125" bestFit="1" customWidth="1"/>
    <col min="7" max="7" width="14.140625" bestFit="1" customWidth="1"/>
    <col min="9" max="9" width="10.140625" bestFit="1" customWidth="1"/>
  </cols>
  <sheetData>
    <row r="1" spans="1:7" ht="53.25" customHeight="1">
      <c r="A1" s="459"/>
      <c r="B1" s="460"/>
      <c r="C1" s="684" t="s">
        <v>711</v>
      </c>
      <c r="D1" s="684"/>
      <c r="E1" s="684"/>
      <c r="F1" s="684"/>
      <c r="G1" s="461"/>
    </row>
    <row r="2" spans="1:7" ht="16.5">
      <c r="A2" s="459"/>
      <c r="B2" s="460"/>
      <c r="C2" s="462"/>
      <c r="D2" s="460"/>
      <c r="E2" s="461"/>
      <c r="F2" s="461"/>
      <c r="G2" s="461"/>
    </row>
    <row r="3" spans="1:7" ht="16.5">
      <c r="A3" s="459"/>
      <c r="B3" s="463"/>
      <c r="C3" s="464"/>
      <c r="D3" s="460"/>
      <c r="E3" s="461"/>
      <c r="F3" s="461"/>
      <c r="G3" s="461"/>
    </row>
    <row r="4" spans="1:7" ht="16.5">
      <c r="A4" s="459"/>
      <c r="B4" s="465">
        <v>1</v>
      </c>
      <c r="C4" s="466" t="s">
        <v>56</v>
      </c>
      <c r="D4" s="460"/>
      <c r="E4" s="461"/>
      <c r="F4" s="461"/>
      <c r="G4" s="461"/>
    </row>
    <row r="5" spans="1:7" ht="16.5">
      <c r="A5" s="459"/>
      <c r="B5" s="463"/>
      <c r="C5" s="4"/>
      <c r="D5" s="460"/>
      <c r="E5" s="461"/>
      <c r="F5" s="461"/>
      <c r="G5" s="461"/>
    </row>
    <row r="6" spans="1:7" ht="33">
      <c r="A6" s="459"/>
      <c r="B6" s="467">
        <v>1.1000000000000001</v>
      </c>
      <c r="C6" s="4" t="s">
        <v>712</v>
      </c>
      <c r="D6" s="460" t="s">
        <v>40</v>
      </c>
      <c r="E6" s="461">
        <v>40</v>
      </c>
      <c r="F6" s="461"/>
      <c r="G6" s="461">
        <f>E6*F6</f>
        <v>0</v>
      </c>
    </row>
    <row r="7" spans="1:7" ht="12.75" customHeight="1">
      <c r="A7" s="459"/>
      <c r="B7" s="463"/>
      <c r="C7" s="4"/>
      <c r="D7" s="460"/>
      <c r="E7" s="461"/>
      <c r="F7" s="461"/>
      <c r="G7" s="461"/>
    </row>
    <row r="8" spans="1:7" ht="49.5">
      <c r="A8" s="459"/>
      <c r="B8" s="685">
        <v>1.2</v>
      </c>
      <c r="C8" s="4" t="s">
        <v>101</v>
      </c>
      <c r="D8" s="683" t="s">
        <v>25</v>
      </c>
      <c r="E8" s="461"/>
      <c r="F8" s="461"/>
      <c r="G8" s="461"/>
    </row>
    <row r="9" spans="1:7" ht="16.5">
      <c r="A9" s="459"/>
      <c r="B9" s="685"/>
      <c r="C9" s="4" t="s">
        <v>713</v>
      </c>
      <c r="D9" s="683"/>
      <c r="E9" s="461">
        <v>96</v>
      </c>
      <c r="F9" s="461"/>
      <c r="G9" s="461">
        <f>E9*F9</f>
        <v>0</v>
      </c>
    </row>
    <row r="10" spans="1:7" ht="198">
      <c r="A10" s="459"/>
      <c r="B10" s="682">
        <v>1.3</v>
      </c>
      <c r="C10" s="4" t="s">
        <v>714</v>
      </c>
      <c r="D10" s="683" t="s">
        <v>104</v>
      </c>
      <c r="E10" s="461"/>
      <c r="F10" s="461"/>
      <c r="G10" s="461"/>
    </row>
    <row r="11" spans="1:7" ht="16.5">
      <c r="A11" s="459"/>
      <c r="B11" s="682"/>
      <c r="C11" s="4" t="s">
        <v>11</v>
      </c>
      <c r="D11" s="683"/>
      <c r="E11" s="461"/>
      <c r="F11" s="461"/>
      <c r="G11" s="461"/>
    </row>
    <row r="12" spans="1:7" ht="16.5">
      <c r="A12" s="459"/>
      <c r="B12" s="682"/>
      <c r="C12" s="4" t="s">
        <v>715</v>
      </c>
      <c r="D12" s="683"/>
      <c r="E12" s="461">
        <v>96</v>
      </c>
      <c r="F12" s="461"/>
      <c r="G12" s="461">
        <f>E12*F12</f>
        <v>0</v>
      </c>
    </row>
    <row r="13" spans="1:7" ht="16.5">
      <c r="A13" s="459"/>
      <c r="B13" s="463"/>
      <c r="C13" s="4"/>
      <c r="D13" s="460"/>
      <c r="E13" s="461"/>
      <c r="F13" s="461"/>
      <c r="G13" s="461"/>
    </row>
    <row r="14" spans="1:7" ht="49.5">
      <c r="A14" s="459"/>
      <c r="B14" s="682">
        <v>1.4</v>
      </c>
      <c r="C14" s="4" t="s">
        <v>110</v>
      </c>
      <c r="D14" s="460"/>
      <c r="E14" s="461"/>
      <c r="F14" s="461"/>
      <c r="G14" s="461"/>
    </row>
    <row r="15" spans="1:7" ht="16.5">
      <c r="A15" s="459"/>
      <c r="B15" s="682"/>
      <c r="C15" s="4" t="s">
        <v>716</v>
      </c>
      <c r="D15" s="460" t="s">
        <v>104</v>
      </c>
      <c r="E15" s="461">
        <v>96</v>
      </c>
      <c r="F15" s="461"/>
      <c r="G15" s="461">
        <f>E15*F15</f>
        <v>0</v>
      </c>
    </row>
    <row r="16" spans="1:7" ht="16.5">
      <c r="A16" s="459"/>
      <c r="B16" s="463"/>
      <c r="C16" s="4"/>
      <c r="D16" s="460"/>
      <c r="E16" s="461"/>
      <c r="F16" s="461"/>
      <c r="G16" s="461"/>
    </row>
    <row r="17" spans="1:11" ht="99">
      <c r="A17" s="459"/>
      <c r="B17" s="682">
        <v>1.5</v>
      </c>
      <c r="C17" s="4" t="s">
        <v>111</v>
      </c>
      <c r="D17" s="683" t="s">
        <v>104</v>
      </c>
      <c r="E17" s="461"/>
      <c r="F17" s="461"/>
      <c r="G17" s="461"/>
    </row>
    <row r="18" spans="1:11" ht="16.5">
      <c r="A18" s="459"/>
      <c r="B18" s="682"/>
      <c r="C18" s="4"/>
      <c r="D18" s="683"/>
      <c r="E18" s="461">
        <v>63</v>
      </c>
      <c r="F18" s="461"/>
      <c r="G18" s="461">
        <f>E18*F18</f>
        <v>0</v>
      </c>
    </row>
    <row r="19" spans="1:11" ht="16.5">
      <c r="A19" s="459"/>
      <c r="B19" s="463"/>
      <c r="C19" s="4"/>
      <c r="D19" s="460"/>
      <c r="E19" s="461"/>
      <c r="F19" s="461"/>
      <c r="G19" s="461"/>
    </row>
    <row r="20" spans="1:11" ht="99">
      <c r="A20" s="459"/>
      <c r="B20" s="682">
        <v>1.6</v>
      </c>
      <c r="C20" s="4" t="s">
        <v>717</v>
      </c>
      <c r="D20" s="683" t="s">
        <v>104</v>
      </c>
      <c r="E20" s="461"/>
      <c r="F20" s="461"/>
      <c r="G20" s="461"/>
    </row>
    <row r="21" spans="1:11" ht="16.5">
      <c r="A21" s="459"/>
      <c r="B21" s="682"/>
      <c r="C21" s="4" t="s">
        <v>718</v>
      </c>
      <c r="D21" s="683"/>
      <c r="E21" s="461"/>
      <c r="F21" s="461"/>
      <c r="G21" s="461"/>
    </row>
    <row r="22" spans="1:11" ht="16.5">
      <c r="A22" s="459"/>
      <c r="B22" s="682"/>
      <c r="C22" s="4" t="s">
        <v>719</v>
      </c>
      <c r="D22" s="683"/>
      <c r="E22" s="461">
        <v>15</v>
      </c>
      <c r="F22" s="461"/>
      <c r="G22" s="461">
        <f>E22*F22</f>
        <v>0</v>
      </c>
      <c r="I22" s="468"/>
    </row>
    <row r="23" spans="1:11" ht="14.25" customHeight="1">
      <c r="A23" s="459"/>
      <c r="B23" s="463"/>
      <c r="C23" s="4"/>
      <c r="D23" s="460"/>
      <c r="E23" s="461"/>
      <c r="F23" s="461"/>
      <c r="G23" s="461"/>
    </row>
    <row r="24" spans="1:11" ht="16.5">
      <c r="A24" s="459"/>
      <c r="B24" s="463">
        <v>1.7</v>
      </c>
      <c r="C24" s="4" t="s">
        <v>12</v>
      </c>
      <c r="D24" s="460"/>
      <c r="E24" s="461"/>
      <c r="F24" s="461"/>
      <c r="G24" s="461"/>
    </row>
    <row r="25" spans="1:11" ht="16.5">
      <c r="A25" s="459"/>
      <c r="B25" s="463"/>
      <c r="C25" s="4" t="s">
        <v>115</v>
      </c>
      <c r="D25" s="460" t="s">
        <v>116</v>
      </c>
      <c r="E25" s="461"/>
      <c r="F25" s="461"/>
      <c r="G25" s="461">
        <f>1*(G15+G12+G9)</f>
        <v>0</v>
      </c>
    </row>
    <row r="26" spans="1:11" ht="16.5">
      <c r="A26" s="459"/>
      <c r="B26" s="463"/>
      <c r="C26" s="469" t="s">
        <v>720</v>
      </c>
      <c r="D26" s="470"/>
      <c r="E26" s="471"/>
      <c r="F26" s="471"/>
      <c r="G26" s="472">
        <f>SUM(G4:G25)</f>
        <v>0</v>
      </c>
    </row>
    <row r="27" spans="1:11" ht="10.5" customHeight="1">
      <c r="B27" s="473"/>
      <c r="C27" s="473"/>
      <c r="D27" s="473"/>
      <c r="E27" s="473"/>
      <c r="F27" s="473"/>
      <c r="G27" s="473"/>
    </row>
    <row r="28" spans="1:11" s="459" customFormat="1" ht="16.5">
      <c r="B28" s="465">
        <v>2</v>
      </c>
      <c r="C28" s="464" t="s">
        <v>13</v>
      </c>
      <c r="D28" s="460"/>
      <c r="E28" s="461"/>
      <c r="F28" s="461"/>
      <c r="G28" s="461"/>
      <c r="I28" s="474"/>
      <c r="J28" s="474"/>
      <c r="K28" s="474"/>
    </row>
    <row r="29" spans="1:11" s="459" customFormat="1" ht="16.5">
      <c r="B29" s="463"/>
      <c r="C29" s="5" t="s">
        <v>99</v>
      </c>
      <c r="D29" s="460"/>
      <c r="E29" s="461"/>
      <c r="F29" s="461"/>
      <c r="G29" s="461"/>
      <c r="I29" s="474"/>
      <c r="J29" s="474"/>
      <c r="K29" s="474"/>
    </row>
    <row r="30" spans="1:11" s="459" customFormat="1" ht="118.5" customHeight="1">
      <c r="B30" s="463"/>
      <c r="C30" s="475" t="s">
        <v>76</v>
      </c>
      <c r="D30" s="460"/>
      <c r="E30" s="461"/>
      <c r="F30" s="461"/>
      <c r="G30" s="461"/>
      <c r="I30" s="474"/>
      <c r="J30" s="474"/>
      <c r="K30" s="474"/>
    </row>
    <row r="31" spans="1:11" s="459" customFormat="1" ht="148.5">
      <c r="B31" s="463"/>
      <c r="C31" s="475" t="s">
        <v>30</v>
      </c>
      <c r="D31" s="460"/>
      <c r="E31" s="461"/>
      <c r="F31" s="461"/>
      <c r="G31" s="461"/>
      <c r="I31" s="474"/>
      <c r="J31" s="474"/>
      <c r="K31" s="474"/>
    </row>
    <row r="32" spans="1:11" s="459" customFormat="1" ht="42" customHeight="1">
      <c r="B32" s="463"/>
      <c r="C32" s="475" t="s">
        <v>31</v>
      </c>
      <c r="D32" s="460"/>
      <c r="E32" s="461"/>
      <c r="F32" s="461"/>
      <c r="G32" s="461"/>
      <c r="I32" s="474"/>
      <c r="J32" s="474"/>
      <c r="K32" s="474"/>
    </row>
    <row r="33" spans="2:11" s="459" customFormat="1" ht="49.5">
      <c r="B33" s="463"/>
      <c r="C33" s="475" t="s">
        <v>32</v>
      </c>
      <c r="D33" s="460"/>
      <c r="E33" s="461"/>
      <c r="F33" s="461"/>
      <c r="G33" s="461"/>
      <c r="I33" s="474"/>
      <c r="J33" s="474"/>
      <c r="K33" s="474"/>
    </row>
    <row r="34" spans="2:11" s="459" customFormat="1" ht="132">
      <c r="B34" s="463"/>
      <c r="C34" s="475" t="s">
        <v>33</v>
      </c>
      <c r="D34" s="460"/>
      <c r="E34" s="461"/>
      <c r="F34" s="461"/>
      <c r="G34" s="461"/>
      <c r="I34" s="474"/>
      <c r="J34" s="474"/>
      <c r="K34" s="474"/>
    </row>
    <row r="35" spans="2:11" s="459" customFormat="1" ht="82.5">
      <c r="B35" s="463"/>
      <c r="C35" s="475" t="s">
        <v>34</v>
      </c>
      <c r="D35" s="460"/>
      <c r="E35" s="461"/>
      <c r="F35" s="461"/>
      <c r="G35" s="461"/>
      <c r="I35" s="474"/>
      <c r="J35" s="474"/>
      <c r="K35" s="474"/>
    </row>
    <row r="36" spans="2:11" s="459" customFormat="1" ht="49.5">
      <c r="B36" s="463"/>
      <c r="C36" s="475" t="s">
        <v>35</v>
      </c>
      <c r="D36" s="460"/>
      <c r="E36" s="461"/>
      <c r="F36" s="461"/>
      <c r="G36" s="461"/>
      <c r="I36" s="474"/>
      <c r="J36" s="474"/>
      <c r="K36" s="474"/>
    </row>
    <row r="37" spans="2:11" s="459" customFormat="1" ht="49.5">
      <c r="B37" s="463"/>
      <c r="C37" s="475" t="s">
        <v>36</v>
      </c>
      <c r="D37" s="460"/>
      <c r="E37" s="461"/>
      <c r="F37" s="461"/>
      <c r="G37" s="461"/>
      <c r="I37" s="474"/>
      <c r="J37" s="474"/>
      <c r="K37" s="474"/>
    </row>
    <row r="38" spans="2:11" s="459" customFormat="1" ht="16.5">
      <c r="B38" s="463"/>
      <c r="C38" s="4"/>
      <c r="D38" s="460"/>
      <c r="E38" s="461"/>
      <c r="F38" s="461"/>
      <c r="G38" s="461"/>
      <c r="I38" s="474"/>
      <c r="J38" s="474"/>
      <c r="K38" s="474"/>
    </row>
    <row r="39" spans="2:11" s="459" customFormat="1" ht="49.5">
      <c r="B39" s="682">
        <v>2.1</v>
      </c>
      <c r="C39" s="4" t="s">
        <v>721</v>
      </c>
      <c r="D39" s="683" t="s">
        <v>104</v>
      </c>
      <c r="E39" s="461"/>
      <c r="F39" s="461"/>
      <c r="G39" s="461"/>
      <c r="I39" s="474"/>
      <c r="J39" s="474"/>
      <c r="K39" s="474"/>
    </row>
    <row r="40" spans="2:11" s="459" customFormat="1" ht="16.5">
      <c r="B40" s="682"/>
      <c r="C40" s="4"/>
      <c r="D40" s="683"/>
      <c r="E40" s="461">
        <v>2.8</v>
      </c>
      <c r="F40" s="461"/>
      <c r="G40" s="461">
        <f>E40*F40</f>
        <v>0</v>
      </c>
      <c r="I40" s="474"/>
      <c r="J40" s="474"/>
      <c r="K40" s="474"/>
    </row>
    <row r="41" spans="2:11" s="459" customFormat="1" ht="16.5">
      <c r="B41" s="463"/>
      <c r="C41" s="4"/>
      <c r="D41" s="460"/>
      <c r="E41" s="461"/>
      <c r="F41" s="461"/>
      <c r="G41" s="461"/>
      <c r="I41" s="474"/>
      <c r="J41" s="474"/>
      <c r="K41" s="474"/>
    </row>
    <row r="42" spans="2:11" s="459" customFormat="1" ht="132" customHeight="1">
      <c r="B42" s="682">
        <v>2.2000000000000002</v>
      </c>
      <c r="C42" s="4" t="s">
        <v>722</v>
      </c>
      <c r="D42" s="683" t="s">
        <v>104</v>
      </c>
      <c r="E42" s="461"/>
      <c r="F42" s="461"/>
      <c r="G42" s="461"/>
      <c r="I42" s="474"/>
      <c r="J42" s="474"/>
      <c r="K42" s="474"/>
    </row>
    <row r="43" spans="2:11" s="459" customFormat="1" ht="16.5">
      <c r="B43" s="682"/>
      <c r="C43" s="4" t="s">
        <v>723</v>
      </c>
      <c r="D43" s="683"/>
      <c r="E43" s="461">
        <v>16</v>
      </c>
      <c r="F43" s="461"/>
      <c r="G43" s="461">
        <f>E43*F43</f>
        <v>0</v>
      </c>
      <c r="I43" s="474"/>
      <c r="J43" s="474"/>
      <c r="K43" s="474"/>
    </row>
    <row r="44" spans="2:11" s="459" customFormat="1" ht="16.5">
      <c r="B44" s="463"/>
      <c r="C44" s="4"/>
      <c r="D44" s="460"/>
      <c r="E44" s="461"/>
      <c r="F44" s="461"/>
      <c r="G44" s="461"/>
      <c r="I44" s="474"/>
      <c r="J44" s="474"/>
      <c r="K44" s="474"/>
    </row>
    <row r="45" spans="2:11" s="459" customFormat="1" ht="118.5" customHeight="1">
      <c r="B45" s="682">
        <v>2.2999999999999998</v>
      </c>
      <c r="C45" s="4" t="s">
        <v>724</v>
      </c>
      <c r="D45" s="460"/>
      <c r="E45" s="461"/>
      <c r="F45" s="461"/>
      <c r="G45" s="461"/>
      <c r="I45" s="474"/>
      <c r="J45" s="474"/>
      <c r="K45" s="474"/>
    </row>
    <row r="46" spans="2:11" s="459" customFormat="1" ht="16.5">
      <c r="B46" s="682"/>
      <c r="C46" s="4" t="s">
        <v>725</v>
      </c>
      <c r="D46" s="460" t="s">
        <v>25</v>
      </c>
      <c r="E46" s="461">
        <v>92</v>
      </c>
      <c r="F46" s="461"/>
      <c r="G46" s="461">
        <f>E46*F46</f>
        <v>0</v>
      </c>
      <c r="I46" s="474"/>
      <c r="J46" s="474"/>
      <c r="K46" s="474"/>
    </row>
    <row r="47" spans="2:11" s="459" customFormat="1" ht="16.5">
      <c r="B47" s="120"/>
      <c r="C47" s="464"/>
      <c r="D47" s="460"/>
      <c r="E47" s="461"/>
      <c r="F47" s="461"/>
      <c r="G47" s="461"/>
      <c r="I47" s="474"/>
      <c r="J47" s="474"/>
      <c r="K47" s="474"/>
    </row>
    <row r="48" spans="2:11" s="459" customFormat="1" ht="21" customHeight="1">
      <c r="B48" s="463"/>
      <c r="C48" s="476" t="s">
        <v>726</v>
      </c>
      <c r="D48" s="470"/>
      <c r="E48" s="471"/>
      <c r="F48" s="471"/>
      <c r="G48" s="472">
        <f>G40+G43+G46</f>
        <v>0</v>
      </c>
      <c r="I48" s="474"/>
      <c r="J48" s="474"/>
      <c r="K48" s="474"/>
    </row>
    <row r="49" spans="2:11" s="459" customFormat="1" ht="16.5">
      <c r="B49" s="120"/>
      <c r="C49" s="464"/>
      <c r="D49" s="460"/>
      <c r="E49" s="461"/>
      <c r="F49" s="461"/>
      <c r="G49" s="461"/>
      <c r="I49" s="474"/>
      <c r="J49" s="474"/>
      <c r="K49" s="474"/>
    </row>
    <row r="50" spans="2:11" ht="16.5">
      <c r="B50" s="473"/>
      <c r="C50" s="473"/>
      <c r="D50" s="473"/>
      <c r="E50" s="473"/>
      <c r="F50" s="473"/>
      <c r="G50" s="473"/>
    </row>
    <row r="51" spans="2:11" s="459" customFormat="1" ht="16.5">
      <c r="B51" s="465">
        <v>3</v>
      </c>
      <c r="C51" s="464" t="s">
        <v>727</v>
      </c>
      <c r="D51" s="460"/>
      <c r="E51" s="461"/>
      <c r="F51" s="461"/>
      <c r="G51" s="461"/>
      <c r="I51" s="474"/>
      <c r="J51" s="474"/>
      <c r="K51" s="474"/>
    </row>
    <row r="52" spans="2:11" s="459" customFormat="1" ht="16.5">
      <c r="B52" s="463"/>
      <c r="C52" s="4"/>
      <c r="D52" s="460"/>
      <c r="E52" s="461"/>
      <c r="F52" s="461"/>
      <c r="G52" s="461"/>
      <c r="I52" s="474"/>
      <c r="J52" s="474"/>
      <c r="K52" s="474"/>
    </row>
    <row r="53" spans="2:11" s="459" customFormat="1" ht="66">
      <c r="B53" s="467">
        <v>3.1</v>
      </c>
      <c r="C53" s="4" t="s">
        <v>106</v>
      </c>
      <c r="D53" s="460" t="s">
        <v>14</v>
      </c>
      <c r="E53" s="477">
        <v>3148</v>
      </c>
      <c r="F53" s="461"/>
      <c r="G53" s="461">
        <f>E53*F53</f>
        <v>0</v>
      </c>
      <c r="I53" s="474"/>
      <c r="J53" s="474"/>
      <c r="K53" s="474"/>
    </row>
    <row r="54" spans="2:11" s="459" customFormat="1" ht="16.5">
      <c r="B54" s="467"/>
      <c r="C54" s="4"/>
      <c r="D54" s="460"/>
      <c r="E54" s="461"/>
      <c r="F54" s="461"/>
      <c r="G54" s="461"/>
      <c r="I54" s="474"/>
      <c r="J54" s="474"/>
      <c r="K54" s="474"/>
    </row>
    <row r="55" spans="2:11" s="459" customFormat="1" ht="21" customHeight="1">
      <c r="B55" s="463"/>
      <c r="C55" s="476" t="s">
        <v>728</v>
      </c>
      <c r="D55" s="470"/>
      <c r="E55" s="471"/>
      <c r="F55" s="471"/>
      <c r="G55" s="472">
        <f>SUM(G53:G54)</f>
        <v>0</v>
      </c>
      <c r="I55" s="474"/>
      <c r="J55" s="474"/>
      <c r="K55" s="474"/>
    </row>
    <row r="56" spans="2:11" ht="16.5">
      <c r="B56" s="473"/>
      <c r="C56" s="473"/>
      <c r="D56" s="473"/>
      <c r="E56" s="473"/>
      <c r="F56" s="473"/>
      <c r="G56" s="473"/>
    </row>
    <row r="57" spans="2:11" s="459" customFormat="1" ht="15.75" customHeight="1">
      <c r="B57" s="463"/>
      <c r="C57" s="464" t="s">
        <v>66</v>
      </c>
      <c r="D57" s="460"/>
      <c r="E57" s="461"/>
      <c r="F57" s="461"/>
      <c r="G57" s="461"/>
      <c r="I57" s="474"/>
      <c r="J57" s="474"/>
      <c r="K57" s="474"/>
    </row>
    <row r="58" spans="2:11" s="459" customFormat="1" ht="15.75" customHeight="1">
      <c r="B58" s="463"/>
      <c r="C58" s="4"/>
      <c r="D58" s="460"/>
      <c r="E58" s="461"/>
      <c r="F58" s="461"/>
      <c r="G58" s="461"/>
      <c r="I58" s="474"/>
      <c r="J58" s="474"/>
      <c r="K58" s="474"/>
    </row>
    <row r="59" spans="2:11" s="459" customFormat="1" ht="15.75" customHeight="1">
      <c r="B59" s="465">
        <v>1</v>
      </c>
      <c r="C59" s="464" t="s">
        <v>0</v>
      </c>
      <c r="D59" s="478"/>
      <c r="E59" s="479"/>
      <c r="F59" s="479"/>
      <c r="G59" s="479">
        <f>G26</f>
        <v>0</v>
      </c>
      <c r="I59" s="474"/>
      <c r="J59" s="474"/>
      <c r="K59" s="474"/>
    </row>
    <row r="60" spans="2:11" s="459" customFormat="1" ht="15.75" customHeight="1">
      <c r="B60" s="465">
        <v>2</v>
      </c>
      <c r="C60" s="464" t="s">
        <v>1</v>
      </c>
      <c r="D60" s="478"/>
      <c r="E60" s="479"/>
      <c r="F60" s="479"/>
      <c r="G60" s="479">
        <f>G48</f>
        <v>0</v>
      </c>
      <c r="I60" s="474"/>
      <c r="J60" s="474"/>
      <c r="K60" s="474"/>
    </row>
    <row r="61" spans="2:11" s="459" customFormat="1" ht="15.75" customHeight="1">
      <c r="B61" s="465">
        <v>3</v>
      </c>
      <c r="C61" s="464" t="s">
        <v>729</v>
      </c>
      <c r="D61" s="478"/>
      <c r="E61" s="479"/>
      <c r="F61" s="479"/>
      <c r="G61" s="479">
        <f>G55</f>
        <v>0</v>
      </c>
      <c r="I61" s="474"/>
      <c r="J61" s="474"/>
      <c r="K61" s="474"/>
    </row>
    <row r="62" spans="2:11" s="459" customFormat="1" ht="15.75" customHeight="1">
      <c r="B62" s="465"/>
      <c r="C62" s="464"/>
      <c r="D62" s="478"/>
      <c r="E62" s="479"/>
      <c r="F62" s="479"/>
      <c r="G62" s="479"/>
      <c r="I62" s="474"/>
      <c r="J62" s="474"/>
      <c r="K62" s="474"/>
    </row>
    <row r="63" spans="2:11" s="459" customFormat="1" ht="16.5">
      <c r="B63" s="463"/>
      <c r="C63" s="464" t="s">
        <v>143</v>
      </c>
      <c r="D63" s="209"/>
      <c r="E63" s="461"/>
      <c r="F63" s="461"/>
      <c r="G63" s="479">
        <f>SUM(G59:G61)</f>
        <v>0</v>
      </c>
      <c r="I63" s="474"/>
      <c r="J63" s="474"/>
      <c r="K63" s="474"/>
    </row>
    <row r="64" spans="2:11" ht="16.5">
      <c r="B64" s="473"/>
      <c r="C64" s="473"/>
      <c r="D64" s="473"/>
      <c r="E64" s="473"/>
      <c r="F64" s="473"/>
      <c r="G64" s="473"/>
    </row>
  </sheetData>
  <mergeCells count="15">
    <mergeCell ref="B14:B15"/>
    <mergeCell ref="C1:F1"/>
    <mergeCell ref="B8:B9"/>
    <mergeCell ref="D8:D9"/>
    <mergeCell ref="B10:B12"/>
    <mergeCell ref="D10:D12"/>
    <mergeCell ref="B42:B43"/>
    <mergeCell ref="D42:D43"/>
    <mergeCell ref="B45:B46"/>
    <mergeCell ref="B17:B18"/>
    <mergeCell ref="D17:D18"/>
    <mergeCell ref="B20:B22"/>
    <mergeCell ref="D20:D22"/>
    <mergeCell ref="B39:B40"/>
    <mergeCell ref="D39:D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8"/>
  <sheetViews>
    <sheetView workbookViewId="0">
      <selection activeCell="C21" sqref="C21"/>
    </sheetView>
  </sheetViews>
  <sheetFormatPr defaultRowHeight="15"/>
  <cols>
    <col min="3" max="3" width="34.7109375" customWidth="1"/>
    <col min="4" max="4" width="16.140625" customWidth="1"/>
    <col min="7" max="7" width="17.28515625" customWidth="1"/>
  </cols>
  <sheetData>
    <row r="1" spans="2:10" ht="26.25" customHeight="1" thickBot="1">
      <c r="B1" s="448" t="s">
        <v>696</v>
      </c>
      <c r="C1" s="449"/>
      <c r="D1" s="449"/>
      <c r="E1" s="449"/>
      <c r="F1" s="449"/>
      <c r="G1" s="450"/>
    </row>
    <row r="2" spans="2:10" s="483" customFormat="1" ht="17.25" thickBot="1">
      <c r="B2" s="480" t="s">
        <v>698</v>
      </c>
      <c r="C2" s="481"/>
      <c r="D2" s="481"/>
      <c r="E2" s="481"/>
      <c r="F2" s="481"/>
      <c r="G2" s="482">
        <f>АРХИТЕКТУРА!G285</f>
        <v>0</v>
      </c>
      <c r="I2" s="484"/>
      <c r="J2" s="484"/>
    </row>
    <row r="3" spans="2:10" s="37" customFormat="1" ht="21" customHeight="1" thickBot="1">
      <c r="B3" s="480" t="s">
        <v>697</v>
      </c>
      <c r="C3" s="481"/>
      <c r="D3" s="481"/>
      <c r="E3" s="481"/>
      <c r="F3" s="481"/>
      <c r="G3" s="482">
        <f>'ВОДОВОД И КАНАЛИЗАЦИЈА'!G161</f>
        <v>0</v>
      </c>
      <c r="H3" s="36"/>
    </row>
    <row r="4" spans="2:10" s="145" customFormat="1" ht="17.25" customHeight="1" thickBot="1">
      <c r="B4" s="688" t="s">
        <v>699</v>
      </c>
      <c r="C4" s="689"/>
      <c r="D4" s="451"/>
      <c r="E4" s="451"/>
      <c r="F4" s="451"/>
      <c r="G4" s="455">
        <f>ЕЛЕКТРИКА!D211</f>
        <v>0</v>
      </c>
      <c r="H4" s="182"/>
    </row>
    <row r="5" spans="2:10" s="296" customFormat="1" ht="17.25" thickBot="1">
      <c r="B5" s="454" t="s">
        <v>700</v>
      </c>
      <c r="C5" s="452"/>
      <c r="D5" s="452"/>
      <c r="E5" s="452"/>
      <c r="F5" s="452"/>
      <c r="G5" s="458">
        <f>ТЕРМОТЕХНИКА!F106</f>
        <v>0</v>
      </c>
    </row>
    <row r="6" spans="2:10" s="296" customFormat="1" ht="17.25" thickBot="1">
      <c r="B6" s="454" t="s">
        <v>730</v>
      </c>
      <c r="C6" s="452"/>
      <c r="D6" s="452"/>
      <c r="E6" s="452"/>
      <c r="F6" s="452"/>
      <c r="G6" s="458">
        <f>'ПОТПОРЕН ЅИД'!G63</f>
        <v>0</v>
      </c>
    </row>
    <row r="7" spans="2:10" s="295" customFormat="1" ht="24" customHeight="1" thickBot="1">
      <c r="B7" s="686" t="s">
        <v>661</v>
      </c>
      <c r="C7" s="687"/>
      <c r="D7" s="687"/>
      <c r="E7" s="687"/>
      <c r="F7" s="687"/>
      <c r="G7" s="453">
        <f>G2+G3+G4+G5</f>
        <v>0</v>
      </c>
    </row>
    <row r="8" spans="2:10" ht="21.75" customHeight="1"/>
  </sheetData>
  <mergeCells count="2">
    <mergeCell ref="B7:F7"/>
    <mergeCell ref="B4:C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ОПШТИ НАПОМЕНИ</vt:lpstr>
      <vt:lpstr>АРХИТЕКТУРА</vt:lpstr>
      <vt:lpstr>ВОДОВОД И КАНАЛИЗАЦИЈА</vt:lpstr>
      <vt:lpstr>ЕЛЕКТРИКА</vt:lpstr>
      <vt:lpstr>ТЕРМОТЕХНИКА</vt:lpstr>
      <vt:lpstr>ПОТПОРЕН ЅИД</vt:lpstr>
      <vt:lpstr>РЕКАПИТУЛАР</vt:lpstr>
      <vt:lpstr>АРХИТЕКТУРА!Print_Area</vt:lpstr>
      <vt:lpstr>АРХИТЕКТУРА!Print_Titles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Lazarevska</dc:creator>
  <cp:lastModifiedBy>Maja Lazarevska</cp:lastModifiedBy>
  <cp:lastPrinted>2023-05-12T11:09:18Z</cp:lastPrinted>
  <dcterms:created xsi:type="dcterms:W3CDTF">2021-10-04T06:00:35Z</dcterms:created>
  <dcterms:modified xsi:type="dcterms:W3CDTF">2023-12-28T10:56:27Z</dcterms:modified>
</cp:coreProperties>
</file>